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740" activeTab="1"/>
  </bookViews>
  <sheets>
    <sheet name="Salary" sheetId="1" r:id="rId1"/>
    <sheet name="TNTTQUY II - 2015" sheetId="2" r:id="rId2"/>
  </sheets>
  <externalReferences>
    <externalReference r:id="rId5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Computer</author>
  </authors>
  <commentList>
    <comment ref="A1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CÁI NÀY GỬI KHO BẠC</t>
        </r>
        <r>
          <rPr>
            <sz val="8"/>
            <rFont val="Tahoma"/>
            <family val="2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nguyen minh hieu</author>
    <author>Admin</author>
    <author>DA DA</author>
    <author>Nguyen Minh Hieu</author>
    <author>DADA</author>
    <author>NGO NGOC TUAN</author>
    <author>NGOCTUAN</author>
    <author>N4010</author>
  </authors>
  <commentList>
    <comment ref="L3" authorId="0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Bình quân lương 1 tháng: 382.699.000đ
Hệ số K: 382.699.000x0.11/(HSL+PCCV+PCVK)
</t>
        </r>
      </text>
    </comment>
    <comment ref="N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Mặc định HSL = 3, không được thay đổi công thức</t>
        </r>
      </text>
    </comment>
    <comment ref="B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Chú ý không được thay đổi bất cứ công thức nào trong bảng tính.Chỉ thay đổi hệ số K theo từng quý.Trong khi làm unhide tất cả các cột và dòng.</t>
        </r>
      </text>
    </comment>
    <comment ref="L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3.33 lên 3.66 từ tháng 4/2010
3.66 lên 3.99 từ 4/2012
</t>
        </r>
      </text>
    </comment>
    <comment ref="D14" authorId="2">
      <text>
        <r>
          <rPr>
            <b/>
            <sz val="12"/>
            <rFont val="Tahoma"/>
            <family val="2"/>
          </rPr>
          <t>DA DA:</t>
        </r>
        <r>
          <rPr>
            <sz val="12"/>
            <rFont val="Tahoma"/>
            <family val="2"/>
          </rPr>
          <t xml:space="preserve">
nâng lương 2.26 lên 2.41 từ tháng 10/2010</t>
        </r>
      </text>
    </comment>
    <comment ref="D15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3,31 LÊN 3,49 TỪ 01/12/2010, từ 3.49 - 3.67 từ 01/12/2012
</t>
        </r>
      </text>
    </comment>
    <comment ref="D18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2.01 từ 14/01/2013</t>
        </r>
      </text>
    </comment>
    <comment ref="D1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1.99 lên 2.34 từ tháng 10/2010
</t>
        </r>
      </text>
    </comment>
    <comment ref="D1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3.86 từ tháng 1/2010
</t>
        </r>
      </text>
    </comment>
    <comment ref="D2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1,68 LÊN 1,86 TỪ 12/9/2012
</t>
        </r>
      </text>
    </comment>
    <comment ref="D24" authorId="4">
      <text>
        <r>
          <rPr>
            <b/>
            <sz val="8"/>
            <rFont val="Tahoma"/>
            <family val="2"/>
          </rPr>
          <t xml:space="preserve">Nhung: </t>
        </r>
        <r>
          <rPr>
            <sz val="8"/>
            <rFont val="Tahoma"/>
            <family val="2"/>
          </rPr>
          <t xml:space="preserve">Nâng lương 4.32 lên 4.65 từ 01/11/2012
</t>
        </r>
      </text>
    </comment>
    <comment ref="I24" authorId="5">
      <text>
        <r>
          <rPr>
            <b/>
            <sz val="10"/>
            <rFont val="Tahoma"/>
            <family val="2"/>
          </rPr>
          <t>PC trưởng phòng 0,4. PC KTT 0,1</t>
        </r>
      </text>
    </comment>
    <comment ref="D26" authorId="2">
      <text>
        <r>
          <rPr>
            <b/>
            <sz val="12"/>
            <rFont val="Tahoma"/>
            <family val="2"/>
          </rPr>
          <t>DA DA:</t>
        </r>
        <r>
          <rPr>
            <sz val="12"/>
            <rFont val="Tahoma"/>
            <family val="2"/>
          </rPr>
          <t xml:space="preserve">
nâng lương 2.34 lên 2.67 từ tháng 6/2010, 2.67 lên 3.00 từ 01/6/2013</t>
        </r>
      </text>
    </comment>
    <comment ref="D30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NL từ 2.34 lên 2.67 từ 14/1/2013
</t>
        </r>
      </text>
    </comment>
    <comment ref="D33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2.46 từ tháng 6/2010
2.46 lên 2.66 từ 1/1/2012
2.66 lên 2.86 từ 1/1/2013</t>
        </r>
      </text>
    </comment>
    <comment ref="D3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1.86 Lên 2.06 từ 01/08/2012
</t>
        </r>
      </text>
    </comment>
    <comment ref="D146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3.66 lên 3.86 từ 01/1/2011
3.86 lên 4.06 từ 1/1/2013</t>
        </r>
      </text>
    </comment>
    <comment ref="D3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từ tháng 2/2010</t>
        </r>
      </text>
    </comment>
    <comment ref="D43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3.06 lên 3.26 từ 01/6/2011
3.26 lên 3.46 từ 1/6/2013</t>
        </r>
      </text>
    </comment>
    <comment ref="D4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2.86 lên 3.06 từ tháng 5/2010</t>
        </r>
      </text>
    </comment>
    <comment ref="D45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2.86 lên 3.06 tà tháng 1/2010</t>
        </r>
      </text>
    </comment>
    <comment ref="D4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3.06lên 3,26 từ 01/08/2012</t>
        </r>
      </text>
    </comment>
    <comment ref="D47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2.46 lên 2.66 từ tháng 1/2010</t>
        </r>
      </text>
    </comment>
    <comment ref="D4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tà thág 2/2010
2.26 lên2.34 từ 1/1/2012, 2.34 lên 2.67 từ 01/2/2013
</t>
        </r>
      </text>
    </comment>
    <comment ref="D5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3.33 lên 3.66 từ 1/6/2011
3.66 lên 3.99 từ 1/6/2013
</t>
        </r>
      </text>
    </comment>
    <comment ref="D5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2.46 lên 2.67 từ tháng 10/2010
</t>
        </r>
      </text>
    </comment>
    <comment ref="D5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 LÊN 2,46 TỪ 01/12/2012</t>
        </r>
      </text>
    </comment>
    <comment ref="D6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từ tháng 2/2010</t>
        </r>
      </text>
    </comment>
    <comment ref="D61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1.58 lên  1.86 từ01/02/2013
</t>
        </r>
      </text>
    </comment>
    <comment ref="D6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2,37 LÊN 2,55 TỪ 01/7/2012</t>
        </r>
      </text>
    </comment>
    <comment ref="D67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từ 3.99 lên 4.32 từ 01/11/2012
</t>
        </r>
      </text>
    </comment>
    <comment ref="D6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3.46 lên 3.66 từ tháng 1/2010</t>
        </r>
      </text>
    </comment>
    <comment ref="D6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3.86 từ tháng 1/2010</t>
        </r>
      </text>
    </comment>
    <comment ref="D7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2/2011
1.86 lên 2.06 từ 3/2/2013</t>
        </r>
      </text>
    </comment>
    <comment ref="D7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1.58 lên 1.86 từ 01/02/2013</t>
        </r>
      </text>
    </comment>
    <comment ref="D7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2,19 LÊN 2,37 TỪ 01/12/2012
</t>
        </r>
      </text>
    </comment>
    <comment ref="D1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3,33 lên 3,66 từ 01/07/2010</t>
        </r>
      </text>
    </comment>
    <comment ref="D7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3.86 lên 4.06 từ tháng 1/2010</t>
        </r>
      </text>
    </comment>
    <comment ref="D8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3.46 lên 3.66 từ tháng 1/2010</t>
        </r>
      </text>
    </comment>
    <comment ref="D8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2.86 lên 3.06 từ tháng 2/2010</t>
        </r>
      </text>
    </comment>
    <comment ref="D82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3.06 lên 3.26 từ 01/5/2011
3.26 lên 3.46 từ 1/5/2013 </t>
        </r>
      </text>
    </comment>
    <comment ref="D84" authorId="2">
      <text>
        <r>
          <rPr>
            <b/>
            <sz val="10"/>
            <rFont val="Tahoma"/>
            <family val="2"/>
          </rPr>
          <t>DA DA:</t>
        </r>
        <r>
          <rPr>
            <sz val="10"/>
            <rFont val="Tahoma"/>
            <family val="2"/>
          </rPr>
          <t xml:space="preserve">
nâng lương 2.66 lên 2.67 từ tháng 10/2010</t>
        </r>
      </text>
    </comment>
    <comment ref="D8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3.86 lên 3.99 từ tháng 10/2010
</t>
        </r>
      </text>
    </comment>
    <comment ref="D94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2.26 lên 2.46 từ 01/6/2011
2.46 lên 2.66 từ 1/6/2013</t>
        </r>
      </text>
    </comment>
    <comment ref="D98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3.06 lên 3.26 từ 01/6/2011
3.26 lên 3.46 từ 01/6/2013</t>
        </r>
      </text>
    </comment>
    <comment ref="I98" authorId="6">
      <text>
        <r>
          <rPr>
            <b/>
            <sz val="8"/>
            <rFont val="Tahoma"/>
            <family val="2"/>
          </rPr>
          <t>DD trưởng khoa CLS từ 01/12/08-30/11/13</t>
        </r>
      </text>
    </comment>
    <comment ref="D9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từ tháng 2/2010
</t>
        </r>
      </text>
    </comment>
    <comment ref="D10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2.46 từ tháng 6/2010</t>
        </r>
      </text>
    </comment>
    <comment ref="D10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3.99 từ tháng 1/2010, 3.99 lên 4.32 từ 1/1/2013</t>
        </r>
      </text>
    </comment>
    <comment ref="D10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2/2010 từ 2.06 lên 2.26</t>
        </r>
      </text>
    </comment>
    <comment ref="D10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2/2011
1.86 lên 2.06 từ 3/2/2013</t>
        </r>
      </text>
    </comment>
    <comment ref="D13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3.00 LÊN 3,33 TỪ 01/10/2012</t>
        </r>
      </text>
    </comment>
    <comment ref="D114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1.86 lên 2.06 từ 1/3/2012
2.06 lên 2.26 từ 01/3/2013</t>
        </r>
      </text>
    </comment>
    <comment ref="D11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2/2011
1.86 lên 2.06 từ 3/2/2013</t>
        </r>
      </text>
    </comment>
    <comment ref="D117" authorId="7">
      <text>
        <r>
          <rPr>
            <b/>
            <sz val="9"/>
            <rFont val="Tahoma"/>
            <family val="2"/>
          </rPr>
          <t>N4010:</t>
        </r>
        <r>
          <rPr>
            <sz val="9"/>
            <rFont val="Tahoma"/>
            <family val="2"/>
          </rPr>
          <t xml:space="preserve">
Nâng từ 1.79 lên 2.1 từ T8/2012
</t>
        </r>
      </text>
    </comment>
    <comment ref="D121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1.58 lên 1.86 từ 01/02/2013
</t>
        </r>
      </text>
    </comment>
    <comment ref="I124" authorId="6">
      <text>
        <r>
          <rPr>
            <b/>
            <sz val="8"/>
            <rFont val="Tahoma"/>
            <family val="2"/>
          </rPr>
          <t>NGOCTUAN:</t>
        </r>
        <r>
          <rPr>
            <sz val="8"/>
            <rFont val="Tahoma"/>
            <family val="2"/>
          </rPr>
          <t xml:space="preserve">
PC TRƯỞNG KHOA LÂY TỪ 01/01/2010 ĐẾN 31/12/2014
</t>
        </r>
      </text>
    </comment>
    <comment ref="D35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3.46 lên 3.66 từ tháng 1/2010</t>
        </r>
      </text>
    </comment>
    <comment ref="D127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2.26 lên2.46 từ 01/6/2011
2.46 lên 2.66 từ 01/6/2013</t>
        </r>
      </text>
    </comment>
    <comment ref="D13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2,19 LÊN 2,37 TỪ 01/12/2012
</t>
        </r>
      </text>
    </comment>
    <comment ref="D17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3.99 từ tháng 6/2010</t>
        </r>
      </text>
    </comment>
    <comment ref="D136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2.46 lên 2.66 từ 01/5/2011
2.66 lên 2.86 từ 1/5/2013</t>
        </r>
      </text>
    </comment>
    <comment ref="J13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5% lên 6% từ 01/12/2010
</t>
        </r>
      </text>
    </comment>
    <comment ref="D139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3.33 lên 3.66 từ ngày 01/09/2012</t>
        </r>
      </text>
    </comment>
    <comment ref="D14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2,37LÊN 2,55 TỪ 01/12/2012
</t>
        </r>
      </text>
    </comment>
    <comment ref="D14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3.66 lên 3.86 từ 01/1/2011
3.86 lên 4.06 từ 1/1/2013</t>
        </r>
      </text>
    </comment>
    <comment ref="D147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2.26 lên2.46 từ 01/6/2011
2.46 lên 2.66 từ 01/6/2013</t>
        </r>
      </text>
    </comment>
    <comment ref="D14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 lên 2,46 từ 01/07/2012
</t>
        </r>
      </text>
    </comment>
    <comment ref="D149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1.86 lên 2.06 từ 12/3/2011
2.06 lên 2.26 từ 12/3/2013</t>
        </r>
      </text>
    </comment>
    <comment ref="D15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2.46 từ tháng 1/2010</t>
        </r>
      </text>
    </comment>
    <comment ref="D15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 LÊN 2,46 TỪ 01/12/2012</t>
        </r>
      </text>
    </comment>
    <comment ref="D152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1.86 lên 2.06 từ 12/3/2011
2.06 lên 2.26 từ 12/3/2013</t>
        </r>
      </text>
    </comment>
    <comment ref="D15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3.86 từ tháng 1/2010</t>
        </r>
      </text>
    </comment>
    <comment ref="D161" authorId="2">
      <text>
        <r>
          <rPr>
            <b/>
            <sz val="10"/>
            <rFont val="Tahoma"/>
            <family val="2"/>
          </rPr>
          <t>DA DA:</t>
        </r>
        <r>
          <rPr>
            <sz val="10"/>
            <rFont val="Tahoma"/>
            <family val="2"/>
          </rPr>
          <t xml:space="preserve">
nâng lương 2.34 lên 2.67 từ tháng 6/2010</t>
        </r>
      </text>
    </comment>
    <comment ref="D17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2,19 LÊN 2,37 TỪ 01/12/2012
</t>
        </r>
      </text>
    </comment>
    <comment ref="D172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2.46 lên 2.66 từ 1/5/2011
2.66 lê 2.86 từ 1/5/2013</t>
        </r>
      </text>
    </comment>
    <comment ref="D17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2.34 từ tháng 10/2010</t>
        </r>
      </text>
    </comment>
    <comment ref="D175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2,26LÊN 2,46 TỪ 01/12/2012</t>
        </r>
      </text>
    </comment>
    <comment ref="D17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2,37 LÊN 2,55 TỪ 01/12/2012</t>
        </r>
      </text>
    </comment>
    <comment ref="O116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chú ý quý sau kéo lại công thức</t>
        </r>
      </text>
    </comment>
    <comment ref="P73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chú ý kéo lại công thức
</t>
        </r>
      </text>
    </comment>
    <comment ref="O124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chú ý quý sau kéo lại công thức</t>
        </r>
      </text>
    </comment>
  </commentList>
</comments>
</file>

<file path=xl/sharedStrings.xml><?xml version="1.0" encoding="utf-8"?>
<sst xmlns="http://schemas.openxmlformats.org/spreadsheetml/2006/main" count="1097" uniqueCount="281">
  <si>
    <t>TRUNG TÂM Y TẾ 
THỊ XÃ HƯƠNG TRÀ</t>
  </si>
  <si>
    <t>Hệ số K so với quỹ lương trong quý:</t>
  </si>
  <si>
    <t>STT</t>
  </si>
  <si>
    <t>Họ và tên</t>
  </si>
  <si>
    <t>Bậc</t>
  </si>
  <si>
    <t>Hệ số
lương</t>
  </si>
  <si>
    <t>Trình độ</t>
  </si>
  <si>
    <t>Mức hỗ trợ</t>
  </si>
  <si>
    <t>Xếp loại</t>
  </si>
  <si>
    <t>Tổng HSL+PC</t>
  </si>
  <si>
    <t>Tổng tiền</t>
  </si>
  <si>
    <t>Thực nhận</t>
  </si>
  <si>
    <t>Ghi chú</t>
  </si>
  <si>
    <t>Ký nhận</t>
  </si>
  <si>
    <t>PCCV</t>
  </si>
  <si>
    <t>PCVK</t>
  </si>
  <si>
    <t>I</t>
  </si>
  <si>
    <t xml:space="preserve">BGĐ  + Phòng TC - HCQT </t>
  </si>
  <si>
    <t xml:space="preserve">Lê Đình Thao </t>
  </si>
  <si>
    <t>A21</t>
  </si>
  <si>
    <t>ĐH</t>
  </si>
  <si>
    <t>A</t>
  </si>
  <si>
    <t>Lê Đức Thịnh</t>
  </si>
  <si>
    <t>A4</t>
  </si>
  <si>
    <t>Nguyễn Thị Huê</t>
  </si>
  <si>
    <t>A9</t>
  </si>
  <si>
    <t>K</t>
  </si>
  <si>
    <t>Hoàng Tăng Phái</t>
  </si>
  <si>
    <t>B10</t>
  </si>
  <si>
    <t>CĐ</t>
  </si>
  <si>
    <t>Trương Thanh Hải</t>
  </si>
  <si>
    <t>B2</t>
  </si>
  <si>
    <t>Hồ Đại Thắng</t>
  </si>
  <si>
    <t>C12</t>
  </si>
  <si>
    <t>Thái Thanh Hùng</t>
  </si>
  <si>
    <t>D8</t>
  </si>
  <si>
    <t>Nguyễn Ánh</t>
  </si>
  <si>
    <t>D4</t>
  </si>
  <si>
    <t>Hồ Xuân Anh</t>
  </si>
  <si>
    <t>F3</t>
  </si>
  <si>
    <t>Nguyễn Thị Minh Đức</t>
  </si>
  <si>
    <t>C1</t>
  </si>
  <si>
    <t>Nguyễn Xuân Thanh</t>
  </si>
  <si>
    <t>F1</t>
  </si>
  <si>
    <t>Cộng</t>
  </si>
  <si>
    <t>II</t>
  </si>
  <si>
    <t>Phòng Tài Vụ</t>
  </si>
  <si>
    <t>Nguyễn Thị Hồng Mai</t>
  </si>
  <si>
    <t>A6</t>
  </si>
  <si>
    <t>B</t>
  </si>
  <si>
    <t>Trần Thị Chơi</t>
  </si>
  <si>
    <t>A1</t>
  </si>
  <si>
    <t>Nguyễn T Minh Hiếu</t>
  </si>
  <si>
    <t>B1</t>
  </si>
  <si>
    <t>Trần Giang Đông</t>
  </si>
  <si>
    <t>Hồ Thị Ngọc Nhung</t>
  </si>
  <si>
    <t>Hoàng Thị Thạnh</t>
  </si>
  <si>
    <t>Nguyễn Thị Linh Đa</t>
  </si>
  <si>
    <t>III</t>
  </si>
  <si>
    <t>Đoàn Thị Thu Nga</t>
  </si>
  <si>
    <t xml:space="preserve">Trần Thanh Vũ </t>
  </si>
  <si>
    <t>Phan Thanh Tùng</t>
  </si>
  <si>
    <t>Dương Vĩnh Hồng</t>
  </si>
  <si>
    <t>IV</t>
  </si>
  <si>
    <t>Đội CS - SKSS</t>
  </si>
  <si>
    <t>Phan Hữu Dũng</t>
  </si>
  <si>
    <t>A8</t>
  </si>
  <si>
    <t>Nguyễn Thị Bích Hạnh</t>
  </si>
  <si>
    <t>B11</t>
  </si>
  <si>
    <t>Thái Thị Kim Cúc</t>
  </si>
  <si>
    <t>B7</t>
  </si>
  <si>
    <t>Phan Thị Minh Thùy</t>
  </si>
  <si>
    <t>B6</t>
  </si>
  <si>
    <t>Lê Thị Thú</t>
  </si>
  <si>
    <t>Trần Thị Thanh Hà</t>
  </si>
  <si>
    <t>Trịnh Thị Thu Hường</t>
  </si>
  <si>
    <t>B4</t>
  </si>
  <si>
    <t>Nguyễn T Kim Chi</t>
  </si>
  <si>
    <t>Dương Thị Nhi</t>
  </si>
  <si>
    <t>B3</t>
  </si>
  <si>
    <t>Trần Thị Hạnh</t>
  </si>
  <si>
    <t>Dương Thị Hà</t>
  </si>
  <si>
    <t>V</t>
  </si>
  <si>
    <t>Nguyễn Văn Vinh</t>
  </si>
  <si>
    <t>Nguyễn Văn Tư</t>
  </si>
  <si>
    <t>A5</t>
  </si>
  <si>
    <t>Lê Quang Hiệp</t>
  </si>
  <si>
    <t>Lê Thị Ánh Tuyết</t>
  </si>
  <si>
    <t>A2</t>
  </si>
  <si>
    <t xml:space="preserve">Võ Thị Bưởi </t>
  </si>
  <si>
    <t>Nguyễn Thị Xuân Lan</t>
  </si>
  <si>
    <t>B9</t>
  </si>
  <si>
    <t>Nguyễn Thị Mong</t>
  </si>
  <si>
    <t>Lê Thị Minh Hương</t>
  </si>
  <si>
    <t>Hoàng Thị Bích Huyền</t>
  </si>
  <si>
    <t>Lê Thị Thường Trang</t>
  </si>
  <si>
    <t>Lê Thị Thu Nguyệt</t>
  </si>
  <si>
    <t>Tống Thị Hoài Nhung</t>
  </si>
  <si>
    <t>C3</t>
  </si>
  <si>
    <t>Phan Thị Cát Tiên</t>
  </si>
  <si>
    <t>Trần Thị Thúy</t>
  </si>
  <si>
    <t>Nguyễn Thị Như Thành</t>
  </si>
  <si>
    <t>Trương Xuân Liệu</t>
  </si>
  <si>
    <t>VI</t>
  </si>
  <si>
    <t>Khoa Dược</t>
  </si>
  <si>
    <t>Hoàng Tấn Tùng Chinh</t>
  </si>
  <si>
    <t>B12</t>
  </si>
  <si>
    <t>Trà Thành Nhân</t>
  </si>
  <si>
    <t>Dương Vĩnh Khánh</t>
  </si>
  <si>
    <t>Nguyễn Xuân Việt</t>
  </si>
  <si>
    <t>Võ Thị Hồng Hạnh</t>
  </si>
  <si>
    <t>Phạm Ngọc Hoàng</t>
  </si>
  <si>
    <t>E1</t>
  </si>
  <si>
    <t>Lê Thị Lành</t>
  </si>
  <si>
    <t>Cao Thị Thanh Huệ</t>
  </si>
  <si>
    <t>Mai Thị Hồng Duyên</t>
  </si>
  <si>
    <t>VII</t>
  </si>
  <si>
    <t>Khoa Cận Lâm Sàng</t>
  </si>
  <si>
    <t>Lê Thị Diệm</t>
  </si>
  <si>
    <t>Trương Văn Niên</t>
  </si>
  <si>
    <t>A3</t>
  </si>
  <si>
    <t>Hồ Thị Hà</t>
  </si>
  <si>
    <t>Đặng T Như Hảo</t>
  </si>
  <si>
    <t>Nguyễn Đình Thanh</t>
  </si>
  <si>
    <t>Nguyễn Văn Phương</t>
  </si>
  <si>
    <t>Trần Ngọc Sử</t>
  </si>
  <si>
    <t>Trần Thị Thu Thủy</t>
  </si>
  <si>
    <t>Nguyễn Văn Đôn</t>
  </si>
  <si>
    <t>Phạm Thị Túy Kiều</t>
  </si>
  <si>
    <t>VIII</t>
  </si>
  <si>
    <t>Khoa KB - HSCC</t>
  </si>
  <si>
    <t>Lê Thanh Tiến</t>
  </si>
  <si>
    <t>A7</t>
  </si>
  <si>
    <t>Nguyễn Quốc Phương</t>
  </si>
  <si>
    <t>Thái Văn Tuấn</t>
  </si>
  <si>
    <t>Phan Thị Thanh Thuý</t>
  </si>
  <si>
    <t>Đặng Thị Thúy Oanh</t>
  </si>
  <si>
    <t>Nguyễn T Hồng Nhi</t>
  </si>
  <si>
    <t>Đỗ Tài</t>
  </si>
  <si>
    <t>Nguyễn T Ngọc Giao</t>
  </si>
  <si>
    <t>Nguyễn Thị Nhân</t>
  </si>
  <si>
    <t>Nguyễn Thị Thúy Hằng</t>
  </si>
  <si>
    <t>Phan Thị Ngân Hoa</t>
  </si>
  <si>
    <t>Trần Thị Mỹ Hương</t>
  </si>
  <si>
    <t>Trần Thị Ái Hằng</t>
  </si>
  <si>
    <t>C4</t>
  </si>
  <si>
    <t>Nguyễn Thị Mến</t>
  </si>
  <si>
    <t>Lê Thị Trâm</t>
  </si>
  <si>
    <t>Bùi Nguyễn Quang Vũ</t>
  </si>
  <si>
    <t>Trần Duy Kiến</t>
  </si>
  <si>
    <t>IX</t>
  </si>
  <si>
    <t>Khoa Lây Lao</t>
  </si>
  <si>
    <t>Trần Công Lĩnh</t>
  </si>
  <si>
    <t>Trần Ngọc Anh</t>
  </si>
  <si>
    <t>Nguyễn Thị Khánh Mỹ</t>
  </si>
  <si>
    <t>Trần Thị Hoài An</t>
  </si>
  <si>
    <t>Nguyễn T Kim Phượng</t>
  </si>
  <si>
    <t>Đặng Thị Phương Thảo</t>
  </si>
  <si>
    <t>Hoàng Thị Hồng Yến</t>
  </si>
  <si>
    <t>X</t>
  </si>
  <si>
    <t>Khoa Nội Nhi</t>
  </si>
  <si>
    <t>Trần Hữu Quang</t>
  </si>
  <si>
    <t>Hoàng Thị Quy</t>
  </si>
  <si>
    <t>Hoàng T Thu Nhung</t>
  </si>
  <si>
    <t>Đinh Thị Vân</t>
  </si>
  <si>
    <t>Trương Thị Hiếu</t>
  </si>
  <si>
    <t>Phan Thị Hiền Nhi</t>
  </si>
  <si>
    <t>Lê Thị Loan</t>
  </si>
  <si>
    <t>Phan Thị Hạnh</t>
  </si>
  <si>
    <t>Trần Lưu Quế</t>
  </si>
  <si>
    <t>Hồ Thị Phượng Ánh</t>
  </si>
  <si>
    <t>Lê Thị Ngọc Lan</t>
  </si>
  <si>
    <t>XI</t>
  </si>
  <si>
    <t>Khoa YHCT</t>
  </si>
  <si>
    <t>Nguyễn Thị Kim Thoa</t>
  </si>
  <si>
    <t>Đinh Văn Dũng</t>
  </si>
  <si>
    <t>Trần Thị Bé</t>
  </si>
  <si>
    <t>Phạm Hữu Hiến</t>
  </si>
  <si>
    <t xml:space="preserve">Lê Nguyễn Hồng Anh </t>
  </si>
  <si>
    <t>Trần Thanh Minh</t>
  </si>
  <si>
    <t>Lê Thị Thảo</t>
  </si>
  <si>
    <t>XII</t>
  </si>
  <si>
    <t>Đội YTDP</t>
  </si>
  <si>
    <t>Nguyễn Quốc Phòng</t>
  </si>
  <si>
    <t>Phan  Văn Duyệt</t>
  </si>
  <si>
    <t>Đinh Tiên Hoàn</t>
  </si>
  <si>
    <t>Dương Thị Thanh Thảo</t>
  </si>
  <si>
    <t>Hà Hoàng Kiều Nhi</t>
  </si>
  <si>
    <t>Hoàng Nữ Thu San</t>
  </si>
  <si>
    <t>Hoàng T Ngọc Trâm</t>
  </si>
  <si>
    <t>Lê Thị Hoài</t>
  </si>
  <si>
    <t>Lê Đình Tuấn</t>
  </si>
  <si>
    <t>Lê Quang Hoàng</t>
  </si>
  <si>
    <t>Khoa chống NK</t>
  </si>
  <si>
    <t xml:space="preserve">Trần Thị Hiền         </t>
  </si>
  <si>
    <t>Trần Bá Hạnh</t>
  </si>
  <si>
    <t>Nguyễn Thị Hoa Lê</t>
  </si>
  <si>
    <t>Nguyễn T Mỹ Hạnh</t>
  </si>
  <si>
    <t>Nguyễn Thị Hoài</t>
  </si>
  <si>
    <t>Tổng cộng</t>
  </si>
  <si>
    <t>Kế toán trưởng</t>
  </si>
  <si>
    <t>Thủ trưởng đơn vị</t>
  </si>
  <si>
    <t>Số tài khoản</t>
  </si>
  <si>
    <t xml:space="preserve">Thực nhận </t>
  </si>
  <si>
    <t xml:space="preserve">Ghi chú </t>
  </si>
  <si>
    <t xml:space="preserve">Nguyễn Thị Như Thành </t>
  </si>
  <si>
    <t xml:space="preserve">Phan Thị Cát Tiên </t>
  </si>
  <si>
    <t>Trần Thị Thuý</t>
  </si>
  <si>
    <t>Tổng Cộng:</t>
  </si>
  <si>
    <t xml:space="preserve">Thủ trưởng đơn vị </t>
  </si>
  <si>
    <t xml:space="preserve">Cộng </t>
  </si>
  <si>
    <t xml:space="preserve">Khoa điều trị tích cực và chống độc </t>
  </si>
  <si>
    <t>Khoa Ngoại</t>
  </si>
  <si>
    <t>Khoa Phụ Sản</t>
  </si>
  <si>
    <t>XIV</t>
  </si>
  <si>
    <t>XV</t>
  </si>
  <si>
    <t xml:space="preserve">Các khoản 
phụ cấp </t>
  </si>
  <si>
    <t>Dương Phan Huy Miên</t>
  </si>
  <si>
    <t>Phan Thị Thu Hà</t>
  </si>
  <si>
    <t>Dương Thị Thu</t>
  </si>
  <si>
    <t>Cột tạm</t>
  </si>
  <si>
    <t>Truy lĩnh</t>
  </si>
  <si>
    <t>Kính gửi: Ngân hàng NN&amp;PTNT Thị Xã Hương Trà</t>
  </si>
  <si>
    <t>Nguyễn Hiếu Thảo</t>
  </si>
  <si>
    <t>Lê Minh Hiếu</t>
  </si>
  <si>
    <t>Lê Thị Huyền Trang</t>
  </si>
  <si>
    <t>Huỳnh Thì Thanh Hải</t>
  </si>
  <si>
    <t>Nguyễn Tú</t>
  </si>
  <si>
    <t>Huỳnh Thị Thanh Hải</t>
  </si>
  <si>
    <t xml:space="preserve">Hương trà, ngày       tháng     năm </t>
  </si>
  <si>
    <t xml:space="preserve">Hương trà, ngày     tháng      năm </t>
  </si>
  <si>
    <t>XVI</t>
  </si>
  <si>
    <t>Cán bộ tuyến xã tăng cường</t>
  </si>
  <si>
    <t>Nguyễn Văn Mạnh</t>
  </si>
  <si>
    <t>Trương Thị Thùy Nhung</t>
  </si>
  <si>
    <t>TS T12/2014 - TT5/2015</t>
  </si>
  <si>
    <t xml:space="preserve">Nguyễn Thị Ngọc  Huyền </t>
  </si>
  <si>
    <t>Phòng KHNV - ĐD</t>
  </si>
  <si>
    <t>Thai sản T4 - T9/2015</t>
  </si>
  <si>
    <t>Lê Văn Chinh</t>
  </si>
  <si>
    <t>Nguyễn Thị Cam</t>
  </si>
  <si>
    <t>DANH SÁCH CÁN BỘ NHẬN TIỀN THU NHẬP TĂNG THÊM TỪ NGUỒN THU VIỆN PHÍ 
QUÝ III NĂM 2015</t>
  </si>
  <si>
    <t>Nguyễn Thị Hà</t>
  </si>
  <si>
    <t>Về hưu 01/10/2015</t>
  </si>
  <si>
    <t>Nhận công tác T7/2015</t>
  </si>
  <si>
    <t>Chuyển công tác 16/9/2015</t>
  </si>
  <si>
    <t>Truy lĩnh nâng HSL tháng 6/2015</t>
  </si>
  <si>
    <t>Truy lĩnh chênh lệch 1% PCVK quý II/2015</t>
  </si>
  <si>
    <t>Truy lĩnh PCCV từ T5 - T6/2015</t>
  </si>
  <si>
    <t>Truy lĩnh nâng HSL từ T5 - T6/2015</t>
  </si>
  <si>
    <t>Truy lĩnh nâng HSL từ T01 - T6/2015</t>
  </si>
  <si>
    <t>Truy lính nâng HSL từ T2 - T6/2015</t>
  </si>
  <si>
    <t>Truy lĩnh nâng HSL từ T2 - T6/2015</t>
  </si>
  <si>
    <t>Truy lĩnh nâng HSL từ T3 - T6/2015</t>
  </si>
  <si>
    <t>Truy lĩnh nâng HSL T6/2015</t>
  </si>
  <si>
    <t>Truy lĩnh nâng HSL từ T3 - T6/2016</t>
  </si>
  <si>
    <t>Sinh con thứ 3</t>
  </si>
  <si>
    <t>Về làm lại ngày 4/9/2015</t>
  </si>
  <si>
    <t>Thai sản T9/2015 - T02/2016</t>
  </si>
  <si>
    <t>Thai sản T7 - T12/2015</t>
  </si>
  <si>
    <t>Làm từ 20/7 - 6/9/2015 di học lại</t>
  </si>
  <si>
    <t>Học từ 15/7 - 30/9/2015</t>
  </si>
  <si>
    <t>Truy lĩnh PCCV từ T5 - T6/2015, Học T7+8/2015</t>
  </si>
  <si>
    <t>Học T7+8/2015</t>
  </si>
  <si>
    <t>Thai sản T10/2015 - T3/2016</t>
  </si>
  <si>
    <t>Học về làm từ 24/7 - 6/9/2015</t>
  </si>
  <si>
    <t>Con ốm T7 (02 ngày), T9 (05 ngày)</t>
  </si>
  <si>
    <t>Đi học từ 5/8/2015</t>
  </si>
  <si>
    <t>Làm T8/2015</t>
  </si>
  <si>
    <t>Trương Giao</t>
  </si>
  <si>
    <t>Làm từ 15/7 - 30/9/2015</t>
  </si>
  <si>
    <t>Làm từ 15/7 - 30/9/2016</t>
  </si>
  <si>
    <t>Truy lĩnh chênh lệch HSL từ T1 - T6/2015</t>
  </si>
  <si>
    <t>A+</t>
  </si>
  <si>
    <r>
      <t>A</t>
    </r>
    <r>
      <rPr>
        <vertAlign val="superscript"/>
        <sz val="12"/>
        <rFont val="Times New Roman"/>
        <family val="1"/>
      </rPr>
      <t>+</t>
    </r>
  </si>
  <si>
    <t>Học T6+ T7+8/2015</t>
  </si>
  <si>
    <t>Học từ 27/7 - 21/8/2015</t>
  </si>
  <si>
    <t xml:space="preserve">Viết bằng chữ: </t>
  </si>
  <si>
    <t>Truy lĩnh nâng HSL
 từ T4 - T6/2015</t>
  </si>
  <si>
    <r>
      <t>Ghi chú: Cán bộ có HSL&lt;3,00 mà trình độ ĐH, CĐ thì được hỗ trợ thêm 300.000đ/quý và Cán bộ có HSL&lt; 3,00 mà trình độ khác được hỗ trợ thêm 200.000đ/quý nhưng không vượt quá HSL=3,00. Cán bộ xếp loại A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 xml:space="preserve"> sẽ cao hơn cán bộ xếp loại A (có cùng HSL và các khoản phụ cấp theo lương có đóng BHXH) là 200.000đ/quý.
Cán bộ đi học nếu có tham gia làm hoặc trực &gt; 4 ngày/ tháng thì được hưởng 80%, còn nếu tham gia làm hoặc trực &lt; 4 ngày/tháng thì được hưởng 50%, còn nếu không tham gia làm hoặc trực thì không được hưởng thu nhập tăng thêm trong tháng.</t>
    </r>
  </si>
  <si>
    <t>DANH SÁCH TRẢ THU NHẬP TĂNG THÊM QUÝ III NĂM 2015 
QUA TÀI KHOẢN CÁ NHÂN  ATM
Đơn vị: TTYT Thị Xã Hương Trà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</si>
</sst>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.##0"/>
    <numFmt numFmtId="173" formatCode="00000"/>
    <numFmt numFmtId="174" formatCode="0.000"/>
    <numFmt numFmtId="175" formatCode="#,##0;[Red]#,##0"/>
    <numFmt numFmtId="176" formatCode="0.0%"/>
    <numFmt numFmtId="177" formatCode="#.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##0.0"/>
    <numFmt numFmtId="183" formatCode="#,##0.0"/>
    <numFmt numFmtId="184" formatCode="#,##0.000"/>
    <numFmt numFmtId="185" formatCode="#,##0.0000"/>
    <numFmt numFmtId="186" formatCode="_(&quot;$&quot;* #.##0_);_(&quot;$&quot;* \(#.##0\);_(&quot;$&quot;* &quot;-&quot;_);_(@_)"/>
    <numFmt numFmtId="187" formatCode="#.##0.000"/>
    <numFmt numFmtId="188" formatCode="#.##0;[Red]#.##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imes"/>
      <family val="2"/>
    </font>
    <font>
      <b/>
      <sz val="12"/>
      <name val="Times"/>
      <family val="2"/>
    </font>
    <font>
      <sz val="10"/>
      <name val="Arial"/>
      <family val="2"/>
    </font>
    <font>
      <sz val="12"/>
      <name val="Times"/>
      <family val="2"/>
    </font>
    <font>
      <b/>
      <sz val="11"/>
      <name val="Times"/>
      <family val="2"/>
    </font>
    <font>
      <b/>
      <i/>
      <sz val="13"/>
      <color indexed="10"/>
      <name val="Times"/>
      <family val="2"/>
    </font>
    <font>
      <sz val="11"/>
      <name val="Times"/>
      <family val="2"/>
    </font>
    <font>
      <sz val="11"/>
      <color indexed="8"/>
      <name val="Times"/>
      <family val="2"/>
    </font>
    <font>
      <b/>
      <sz val="11"/>
      <color indexed="16"/>
      <name val="Times"/>
      <family val="2"/>
    </font>
    <font>
      <b/>
      <sz val="12"/>
      <color indexed="16"/>
      <name val="Times"/>
      <family val="2"/>
    </font>
    <font>
      <i/>
      <sz val="12"/>
      <name val="Times"/>
      <family val="2"/>
    </font>
    <font>
      <sz val="11"/>
      <name val="Times New Roman"/>
      <family val="1"/>
    </font>
    <font>
      <b/>
      <sz val="8"/>
      <color indexed="10"/>
      <name val="Tahom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2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vertAlign val="subscript"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vertAlign val="subscript"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dotted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/>
      <protection locked="0"/>
    </xf>
    <xf numFmtId="172" fontId="91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172" fontId="92" fillId="0" borderId="0" xfId="0" applyNumberFormat="1" applyFont="1" applyFill="1" applyAlignment="1">
      <alignment/>
    </xf>
    <xf numFmtId="0" fontId="9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16" fillId="0" borderId="0" xfId="55" applyFont="1" applyFill="1" applyBorder="1">
      <alignment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 applyProtection="1">
      <alignment/>
      <protection locked="0"/>
    </xf>
    <xf numFmtId="175" fontId="19" fillId="33" borderId="15" xfId="0" applyNumberFormat="1" applyFont="1" applyFill="1" applyBorder="1" applyAlignment="1" applyProtection="1">
      <alignment/>
      <protection locked="0"/>
    </xf>
    <xf numFmtId="175" fontId="19" fillId="33" borderId="16" xfId="0" applyNumberFormat="1" applyFont="1" applyFill="1" applyBorder="1" applyAlignment="1" applyProtection="1">
      <alignment/>
      <protection locked="0"/>
    </xf>
    <xf numFmtId="0" fontId="19" fillId="33" borderId="15" xfId="0" applyFont="1" applyFill="1" applyBorder="1" applyAlignment="1" applyProtection="1">
      <alignment/>
      <protection locked="0"/>
    </xf>
    <xf numFmtId="0" fontId="19" fillId="33" borderId="17" xfId="0" applyFont="1" applyFill="1" applyBorder="1" applyAlignment="1" applyProtection="1">
      <alignment/>
      <protection locked="0"/>
    </xf>
    <xf numFmtId="175" fontId="19" fillId="33" borderId="17" xfId="0" applyNumberFormat="1" applyFont="1" applyFill="1" applyBorder="1" applyAlignment="1" applyProtection="1">
      <alignment/>
      <protection locked="0"/>
    </xf>
    <xf numFmtId="175" fontId="19" fillId="33" borderId="18" xfId="0" applyNumberFormat="1" applyFont="1" applyFill="1" applyBorder="1" applyAlignment="1" applyProtection="1">
      <alignment/>
      <protection locked="0"/>
    </xf>
    <xf numFmtId="175" fontId="19" fillId="33" borderId="14" xfId="0" applyNumberFormat="1" applyFont="1" applyFill="1" applyBorder="1" applyAlignment="1" applyProtection="1">
      <alignment/>
      <protection locked="0"/>
    </xf>
    <xf numFmtId="175" fontId="19" fillId="33" borderId="19" xfId="0" applyNumberFormat="1" applyFont="1" applyFill="1" applyBorder="1" applyAlignment="1" applyProtection="1">
      <alignment/>
      <protection locked="0"/>
    </xf>
    <xf numFmtId="175" fontId="19" fillId="0" borderId="14" xfId="0" applyNumberFormat="1" applyFont="1" applyFill="1" applyBorder="1" applyAlignment="1" applyProtection="1">
      <alignment/>
      <protection locked="0"/>
    </xf>
    <xf numFmtId="0" fontId="20" fillId="33" borderId="17" xfId="0" applyFont="1" applyFill="1" applyBorder="1" applyAlignment="1" applyProtection="1">
      <alignment/>
      <protection locked="0"/>
    </xf>
    <xf numFmtId="175" fontId="20" fillId="33" borderId="17" xfId="0" applyNumberFormat="1" applyFont="1" applyFill="1" applyBorder="1" applyAlignment="1" applyProtection="1">
      <alignment/>
      <protection locked="0"/>
    </xf>
    <xf numFmtId="175" fontId="20" fillId="33" borderId="18" xfId="0" applyNumberFormat="1" applyFont="1" applyFill="1" applyBorder="1" applyAlignment="1" applyProtection="1">
      <alignment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3" fontId="19" fillId="33" borderId="19" xfId="0" applyNumberFormat="1" applyFont="1" applyFill="1" applyBorder="1" applyAlignment="1" applyProtection="1">
      <alignment/>
      <protection locked="0"/>
    </xf>
    <xf numFmtId="3" fontId="19" fillId="33" borderId="15" xfId="0" applyNumberFormat="1" applyFont="1" applyFill="1" applyBorder="1" applyAlignment="1" applyProtection="1">
      <alignment/>
      <protection locked="0"/>
    </xf>
    <xf numFmtId="3" fontId="19" fillId="33" borderId="16" xfId="0" applyNumberFormat="1" applyFont="1" applyFill="1" applyBorder="1" applyAlignment="1" applyProtection="1">
      <alignment/>
      <protection locked="0"/>
    </xf>
    <xf numFmtId="3" fontId="19" fillId="0" borderId="14" xfId="0" applyNumberFormat="1" applyFont="1" applyFill="1" applyBorder="1" applyAlignment="1" applyProtection="1">
      <alignment/>
      <protection locked="0"/>
    </xf>
    <xf numFmtId="3" fontId="19" fillId="33" borderId="17" xfId="0" applyNumberFormat="1" applyFont="1" applyFill="1" applyBorder="1" applyAlignment="1" applyProtection="1">
      <alignment/>
      <protection locked="0"/>
    </xf>
    <xf numFmtId="3" fontId="19" fillId="33" borderId="18" xfId="0" applyNumberFormat="1" applyFont="1" applyFill="1" applyBorder="1" applyAlignment="1" applyProtection="1">
      <alignment/>
      <protection locked="0"/>
    </xf>
    <xf numFmtId="0" fontId="19" fillId="33" borderId="20" xfId="0" applyFont="1" applyFill="1" applyBorder="1" applyAlignment="1" applyProtection="1">
      <alignment/>
      <protection locked="0"/>
    </xf>
    <xf numFmtId="3" fontId="21" fillId="33" borderId="21" xfId="0" applyNumberFormat="1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 applyProtection="1">
      <alignment horizontal="center"/>
      <protection locked="0"/>
    </xf>
    <xf numFmtId="3" fontId="22" fillId="33" borderId="23" xfId="0" applyNumberFormat="1" applyFont="1" applyFill="1" applyBorder="1" applyAlignment="1" applyProtection="1">
      <alignment horizontal="right"/>
      <protection locked="0"/>
    </xf>
    <xf numFmtId="3" fontId="22" fillId="33" borderId="24" xfId="0" applyNumberFormat="1" applyFont="1" applyFill="1" applyBorder="1" applyAlignment="1" applyProtection="1">
      <alignment horizontal="right"/>
      <protection locked="0"/>
    </xf>
    <xf numFmtId="0" fontId="16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24" fillId="33" borderId="0" xfId="0" applyFont="1" applyFill="1" applyAlignment="1" applyProtection="1">
      <alignment/>
      <protection locked="0"/>
    </xf>
    <xf numFmtId="3" fontId="1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/>
      <protection locked="0"/>
    </xf>
    <xf numFmtId="4" fontId="26" fillId="0" borderId="0" xfId="0" applyNumberFormat="1" applyFont="1" applyFill="1" applyAlignment="1" applyProtection="1">
      <alignment/>
      <protection locked="0"/>
    </xf>
    <xf numFmtId="4" fontId="26" fillId="0" borderId="0" xfId="0" applyNumberFormat="1" applyFont="1" applyFill="1" applyAlignment="1" applyProtection="1">
      <alignment horizontal="center"/>
      <protection locked="0"/>
    </xf>
    <xf numFmtId="0" fontId="93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94" fillId="0" borderId="0" xfId="0" applyFont="1" applyFill="1" applyAlignment="1">
      <alignment/>
    </xf>
    <xf numFmtId="0" fontId="95" fillId="0" borderId="25" xfId="0" applyFont="1" applyFill="1" applyBorder="1" applyAlignment="1">
      <alignment vertical="center"/>
    </xf>
    <xf numFmtId="0" fontId="96" fillId="0" borderId="25" xfId="0" applyFont="1" applyFill="1" applyBorder="1" applyAlignment="1">
      <alignment vertical="center"/>
    </xf>
    <xf numFmtId="0" fontId="94" fillId="0" borderId="26" xfId="0" applyFont="1" applyFill="1" applyBorder="1" applyAlignment="1">
      <alignment vertical="center"/>
    </xf>
    <xf numFmtId="4" fontId="32" fillId="0" borderId="25" xfId="0" applyNumberFormat="1" applyFont="1" applyFill="1" applyBorder="1" applyAlignment="1" applyProtection="1">
      <alignment horizontal="right" vertical="center"/>
      <protection/>
    </xf>
    <xf numFmtId="0" fontId="94" fillId="0" borderId="27" xfId="0" applyFont="1" applyFill="1" applyBorder="1" applyAlignment="1">
      <alignment vertical="center"/>
    </xf>
    <xf numFmtId="0" fontId="94" fillId="0" borderId="27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3" fontId="91" fillId="0" borderId="0" xfId="0" applyNumberFormat="1" applyFont="1" applyFill="1" applyAlignment="1">
      <alignment horizontal="right"/>
    </xf>
    <xf numFmtId="172" fontId="91" fillId="0" borderId="0" xfId="0" applyNumberFormat="1" applyFont="1" applyFill="1" applyAlignment="1">
      <alignment horizontal="right"/>
    </xf>
    <xf numFmtId="0" fontId="96" fillId="0" borderId="0" xfId="0" applyFont="1" applyFill="1" applyAlignment="1">
      <alignment/>
    </xf>
    <xf numFmtId="4" fontId="33" fillId="0" borderId="0" xfId="0" applyNumberFormat="1" applyFont="1" applyFill="1" applyAlignment="1" applyProtection="1">
      <alignment/>
      <protection locked="0"/>
    </xf>
    <xf numFmtId="3" fontId="3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/>
      <protection locked="0"/>
    </xf>
    <xf numFmtId="0" fontId="26" fillId="0" borderId="31" xfId="0" applyFont="1" applyFill="1" applyBorder="1" applyAlignment="1" applyProtection="1">
      <alignment/>
      <protection locked="0"/>
    </xf>
    <xf numFmtId="0" fontId="26" fillId="0" borderId="32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center" vertical="center"/>
      <protection/>
    </xf>
    <xf numFmtId="0" fontId="97" fillId="0" borderId="34" xfId="0" applyFont="1" applyFill="1" applyBorder="1" applyAlignment="1">
      <alignment horizontal="center" vertical="center"/>
    </xf>
    <xf numFmtId="0" fontId="38" fillId="0" borderId="34" xfId="0" applyFont="1" applyFill="1" applyBorder="1" applyAlignment="1" applyProtection="1">
      <alignment vertical="center"/>
      <protection locked="0"/>
    </xf>
    <xf numFmtId="4" fontId="39" fillId="0" borderId="34" xfId="0" applyNumberFormat="1" applyFont="1" applyFill="1" applyBorder="1" applyAlignment="1" applyProtection="1">
      <alignment horizontal="right" vertical="center"/>
      <protection/>
    </xf>
    <xf numFmtId="9" fontId="6" fillId="0" borderId="34" xfId="58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horizontal="right" vertical="center"/>
      <protection locked="0"/>
    </xf>
    <xf numFmtId="0" fontId="93" fillId="0" borderId="32" xfId="0" applyFont="1" applyFill="1" applyBorder="1" applyAlignment="1" applyProtection="1">
      <alignment/>
      <protection locked="0"/>
    </xf>
    <xf numFmtId="0" fontId="97" fillId="0" borderId="35" xfId="0" applyFont="1" applyFill="1" applyBorder="1" applyAlignment="1">
      <alignment horizontal="center" vertical="center"/>
    </xf>
    <xf numFmtId="0" fontId="26" fillId="0" borderId="20" xfId="0" applyFont="1" applyFill="1" applyBorder="1" applyAlignment="1" applyProtection="1">
      <alignment/>
      <protection locked="0"/>
    </xf>
    <xf numFmtId="169" fontId="39" fillId="0" borderId="34" xfId="43" applyFont="1" applyFill="1" applyBorder="1" applyAlignment="1" applyProtection="1">
      <alignment horizontal="right" vertical="center"/>
      <protection/>
    </xf>
    <xf numFmtId="0" fontId="40" fillId="0" borderId="30" xfId="0" applyFont="1" applyFill="1" applyBorder="1" applyAlignment="1" applyProtection="1">
      <alignment/>
      <protection locked="0"/>
    </xf>
    <xf numFmtId="0" fontId="93" fillId="0" borderId="31" xfId="0" applyFont="1" applyFill="1" applyBorder="1" applyAlignment="1" applyProtection="1">
      <alignment vertical="center"/>
      <protection locked="0"/>
    </xf>
    <xf numFmtId="173" fontId="93" fillId="0" borderId="31" xfId="0" applyNumberFormat="1" applyFont="1" applyFill="1" applyBorder="1" applyAlignment="1" applyProtection="1">
      <alignment vertical="center"/>
      <protection locked="0"/>
    </xf>
    <xf numFmtId="4" fontId="26" fillId="0" borderId="31" xfId="0" applyNumberFormat="1" applyFont="1" applyFill="1" applyBorder="1" applyAlignment="1" applyProtection="1">
      <alignment horizontal="right" vertical="center"/>
      <protection/>
    </xf>
    <xf numFmtId="4" fontId="93" fillId="0" borderId="31" xfId="0" applyNumberFormat="1" applyFont="1" applyFill="1" applyBorder="1" applyAlignment="1" applyProtection="1">
      <alignment horizontal="center" vertical="center"/>
      <protection locked="0"/>
    </xf>
    <xf numFmtId="3" fontId="93" fillId="0" borderId="31" xfId="0" applyNumberFormat="1" applyFont="1" applyFill="1" applyBorder="1" applyAlignment="1" applyProtection="1">
      <alignment horizontal="right" vertical="center"/>
      <protection/>
    </xf>
    <xf numFmtId="4" fontId="93" fillId="0" borderId="31" xfId="0" applyNumberFormat="1" applyFont="1" applyFill="1" applyBorder="1" applyAlignment="1" applyProtection="1">
      <alignment horizontal="right" vertical="center"/>
      <protection locked="0"/>
    </xf>
    <xf numFmtId="9" fontId="93" fillId="0" borderId="31" xfId="58" applyFont="1" applyFill="1" applyBorder="1" applyAlignment="1" applyProtection="1">
      <alignment horizontal="right" vertical="center"/>
      <protection locked="0"/>
    </xf>
    <xf numFmtId="3" fontId="93" fillId="0" borderId="30" xfId="0" applyNumberFormat="1" applyFont="1" applyFill="1" applyBorder="1" applyAlignment="1" applyProtection="1">
      <alignment horizontal="right" vertical="center"/>
      <protection/>
    </xf>
    <xf numFmtId="0" fontId="93" fillId="0" borderId="0" xfId="0" applyFont="1" applyFill="1" applyAlignment="1">
      <alignment vertical="center"/>
    </xf>
    <xf numFmtId="169" fontId="6" fillId="0" borderId="34" xfId="43" applyFont="1" applyFill="1" applyBorder="1" applyAlignment="1" applyProtection="1">
      <alignment horizontal="right" vertical="center"/>
      <protection locked="0"/>
    </xf>
    <xf numFmtId="0" fontId="26" fillId="0" borderId="36" xfId="0" applyFont="1" applyFill="1" applyBorder="1" applyAlignment="1" applyProtection="1">
      <alignment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vertical="center"/>
      <protection locked="0"/>
    </xf>
    <xf numFmtId="173" fontId="26" fillId="0" borderId="30" xfId="0" applyNumberFormat="1" applyFont="1" applyFill="1" applyBorder="1" applyAlignment="1" applyProtection="1">
      <alignment vertical="center"/>
      <protection locked="0"/>
    </xf>
    <xf numFmtId="4" fontId="26" fillId="0" borderId="30" xfId="0" applyNumberFormat="1" applyFont="1" applyFill="1" applyBorder="1" applyAlignment="1" applyProtection="1">
      <alignment horizontal="center" vertical="center"/>
      <protection/>
    </xf>
    <xf numFmtId="3" fontId="26" fillId="0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Fill="1" applyBorder="1" applyAlignment="1" applyProtection="1">
      <alignment horizontal="right" vertical="center"/>
      <protection locked="0"/>
    </xf>
    <xf numFmtId="9" fontId="26" fillId="0" borderId="30" xfId="58" applyFont="1" applyFill="1" applyBorder="1" applyAlignment="1" applyProtection="1">
      <alignment horizontal="right" vertical="center"/>
      <protection locked="0"/>
    </xf>
    <xf numFmtId="4" fontId="26" fillId="0" borderId="36" xfId="0" applyNumberFormat="1" applyFont="1" applyFill="1" applyBorder="1" applyAlignment="1" applyProtection="1">
      <alignment horizontal="right" vertical="center"/>
      <protection/>
    </xf>
    <xf numFmtId="3" fontId="26" fillId="0" borderId="30" xfId="0" applyNumberFormat="1" applyFont="1" applyFill="1" applyBorder="1" applyAlignment="1" applyProtection="1">
      <alignment horizontal="center" vertical="center"/>
      <protection/>
    </xf>
    <xf numFmtId="3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vertical="center"/>
      <protection locked="0"/>
    </xf>
    <xf numFmtId="0" fontId="26" fillId="0" borderId="31" xfId="0" applyFont="1" applyFill="1" applyBorder="1" applyAlignment="1" applyProtection="1">
      <alignment horizontal="left" vertical="center"/>
      <protection locked="0"/>
    </xf>
    <xf numFmtId="4" fontId="26" fillId="0" borderId="31" xfId="0" applyNumberFormat="1" applyFont="1" applyFill="1" applyBorder="1" applyAlignment="1" applyProtection="1">
      <alignment horizontal="center" vertical="center"/>
      <protection/>
    </xf>
    <xf numFmtId="3" fontId="26" fillId="0" borderId="31" xfId="0" applyNumberFormat="1" applyFont="1" applyFill="1" applyBorder="1" applyAlignment="1" applyProtection="1">
      <alignment horizontal="right" vertical="center"/>
      <protection/>
    </xf>
    <xf numFmtId="4" fontId="26" fillId="0" borderId="31" xfId="0" applyNumberFormat="1" applyFont="1" applyFill="1" applyBorder="1" applyAlignment="1" applyProtection="1">
      <alignment horizontal="right" vertical="center"/>
      <protection locked="0"/>
    </xf>
    <xf numFmtId="9" fontId="26" fillId="0" borderId="31" xfId="58" applyFont="1" applyFill="1" applyBorder="1" applyAlignment="1" applyProtection="1">
      <alignment horizontal="right" vertical="center"/>
      <protection locked="0"/>
    </xf>
    <xf numFmtId="173" fontId="26" fillId="0" borderId="31" xfId="0" applyNumberFormat="1" applyFont="1" applyFill="1" applyBorder="1" applyAlignment="1" applyProtection="1">
      <alignment horizontal="center" vertical="center"/>
      <protection locked="0"/>
    </xf>
    <xf numFmtId="4" fontId="26" fillId="0" borderId="31" xfId="0" applyNumberFormat="1" applyFont="1" applyFill="1" applyBorder="1" applyAlignment="1" applyProtection="1">
      <alignment horizontal="center" vertical="center"/>
      <protection locked="0"/>
    </xf>
    <xf numFmtId="9" fontId="26" fillId="0" borderId="31" xfId="58" applyFont="1" applyFill="1" applyBorder="1" applyAlignment="1" applyProtection="1">
      <alignment horizontal="center" vertical="center"/>
      <protection locked="0"/>
    </xf>
    <xf numFmtId="3" fontId="93" fillId="0" borderId="30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Fill="1" applyAlignment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173" fontId="26" fillId="0" borderId="31" xfId="0" applyNumberFormat="1" applyFont="1" applyFill="1" applyBorder="1" applyAlignment="1" applyProtection="1">
      <alignment vertical="center"/>
      <protection locked="0"/>
    </xf>
    <xf numFmtId="2" fontId="26" fillId="0" borderId="31" xfId="0" applyNumberFormat="1" applyFont="1" applyFill="1" applyBorder="1" applyAlignment="1" applyProtection="1">
      <alignment vertical="center"/>
      <protection locked="0"/>
    </xf>
    <xf numFmtId="4" fontId="26" fillId="0" borderId="31" xfId="0" applyNumberFormat="1" applyFont="1" applyFill="1" applyBorder="1" applyAlignment="1" applyProtection="1">
      <alignment vertical="center"/>
      <protection locked="0"/>
    </xf>
    <xf numFmtId="9" fontId="26" fillId="0" borderId="31" xfId="58" applyFont="1" applyFill="1" applyBorder="1" applyAlignment="1" applyProtection="1">
      <alignment vertical="center"/>
      <protection locked="0"/>
    </xf>
    <xf numFmtId="4" fontId="41" fillId="0" borderId="31" xfId="0" applyNumberFormat="1" applyFont="1" applyFill="1" applyBorder="1" applyAlignment="1" applyProtection="1">
      <alignment horizontal="right" vertical="center"/>
      <protection/>
    </xf>
    <xf numFmtId="4" fontId="41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 locked="0"/>
    </xf>
    <xf numFmtId="173" fontId="26" fillId="0" borderId="20" xfId="0" applyNumberFormat="1" applyFont="1" applyFill="1" applyBorder="1" applyAlignment="1" applyProtection="1">
      <alignment vertical="center"/>
      <protection locked="0"/>
    </xf>
    <xf numFmtId="4" fontId="41" fillId="0" borderId="32" xfId="0" applyNumberFormat="1" applyFont="1" applyFill="1" applyBorder="1" applyAlignment="1" applyProtection="1">
      <alignment horizontal="right" vertical="center"/>
      <protection/>
    </xf>
    <xf numFmtId="2" fontId="26" fillId="0" borderId="20" xfId="0" applyNumberFormat="1" applyFont="1" applyFill="1" applyBorder="1" applyAlignment="1" applyProtection="1">
      <alignment vertical="center"/>
      <protection locked="0"/>
    </xf>
    <xf numFmtId="9" fontId="26" fillId="0" borderId="20" xfId="58" applyFont="1" applyFill="1" applyBorder="1" applyAlignment="1" applyProtection="1">
      <alignment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vertical="center"/>
      <protection locked="0"/>
    </xf>
    <xf numFmtId="4" fontId="43" fillId="0" borderId="34" xfId="0" applyNumberFormat="1" applyFont="1" applyFill="1" applyBorder="1" applyAlignment="1" applyProtection="1">
      <alignment horizontal="right" vertical="center"/>
      <protection/>
    </xf>
    <xf numFmtId="9" fontId="43" fillId="0" borderId="34" xfId="58" applyFont="1" applyFill="1" applyBorder="1" applyAlignment="1" applyProtection="1">
      <alignment horizontal="right" vertical="center"/>
      <protection/>
    </xf>
    <xf numFmtId="0" fontId="97" fillId="0" borderId="39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9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96" fillId="0" borderId="34" xfId="0" applyNumberFormat="1" applyFont="1" applyFill="1" applyBorder="1" applyAlignment="1" applyProtection="1">
      <alignment vertical="center"/>
      <protection/>
    </xf>
    <xf numFmtId="3" fontId="94" fillId="0" borderId="30" xfId="0" applyNumberFormat="1" applyFont="1" applyFill="1" applyBorder="1" applyAlignment="1" applyProtection="1">
      <alignment vertical="center" wrapText="1"/>
      <protection/>
    </xf>
    <xf numFmtId="3" fontId="94" fillId="0" borderId="31" xfId="0" applyNumberFormat="1" applyFont="1" applyFill="1" applyBorder="1" applyAlignment="1" applyProtection="1">
      <alignment vertical="center" wrapText="1"/>
      <protection/>
    </xf>
    <xf numFmtId="0" fontId="94" fillId="0" borderId="40" xfId="0" applyFont="1" applyFill="1" applyBorder="1" applyAlignment="1">
      <alignment vertical="center"/>
    </xf>
    <xf numFmtId="4" fontId="41" fillId="0" borderId="32" xfId="0" applyNumberFormat="1" applyFont="1" applyFill="1" applyBorder="1" applyAlignment="1" applyProtection="1">
      <alignment horizontal="center" vertical="center"/>
      <protection/>
    </xf>
    <xf numFmtId="3" fontId="26" fillId="0" borderId="32" xfId="0" applyNumberFormat="1" applyFont="1" applyFill="1" applyBorder="1" applyAlignment="1" applyProtection="1">
      <alignment horizontal="right" vertical="center"/>
      <protection/>
    </xf>
    <xf numFmtId="4" fontId="26" fillId="0" borderId="32" xfId="0" applyNumberFormat="1" applyFont="1" applyFill="1" applyBorder="1" applyAlignment="1" applyProtection="1">
      <alignment horizontal="right" vertical="center"/>
      <protection locked="0"/>
    </xf>
    <xf numFmtId="3" fontId="93" fillId="0" borderId="20" xfId="0" applyNumberFormat="1" applyFont="1" applyFill="1" applyBorder="1" applyAlignment="1" applyProtection="1">
      <alignment horizontal="right" vertical="center"/>
      <protection/>
    </xf>
    <xf numFmtId="0" fontId="26" fillId="0" borderId="41" xfId="0" applyFont="1" applyFill="1" applyBorder="1" applyAlignment="1" applyProtection="1">
      <alignment/>
      <protection locked="0"/>
    </xf>
    <xf numFmtId="4" fontId="26" fillId="0" borderId="41" xfId="0" applyNumberFormat="1" applyFont="1" applyFill="1" applyBorder="1" applyAlignment="1" applyProtection="1">
      <alignment horizontal="right" vertical="center"/>
      <protection locked="0"/>
    </xf>
    <xf numFmtId="3" fontId="93" fillId="0" borderId="41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Alignment="1" applyProtection="1">
      <alignment horizontal="center"/>
      <protection locked="0"/>
    </xf>
    <xf numFmtId="0" fontId="14" fillId="34" borderId="42" xfId="0" applyFont="1" applyFill="1" applyBorder="1" applyAlignment="1" applyProtection="1">
      <alignment horizontal="center" vertical="center" wrapText="1"/>
      <protection locked="0"/>
    </xf>
    <xf numFmtId="0" fontId="14" fillId="34" borderId="39" xfId="0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Fill="1" applyBorder="1" applyAlignment="1" applyProtection="1">
      <alignment vertical="center"/>
      <protection locked="0"/>
    </xf>
    <xf numFmtId="4" fontId="43" fillId="0" borderId="39" xfId="0" applyNumberFormat="1" applyFont="1" applyFill="1" applyBorder="1" applyAlignment="1" applyProtection="1">
      <alignment horizontal="right" vertical="center"/>
      <protection/>
    </xf>
    <xf numFmtId="9" fontId="43" fillId="0" borderId="39" xfId="58" applyFont="1" applyFill="1" applyBorder="1" applyAlignment="1" applyProtection="1">
      <alignment horizontal="right" vertical="center"/>
      <protection/>
    </xf>
    <xf numFmtId="0" fontId="95" fillId="0" borderId="43" xfId="0" applyFont="1" applyFill="1" applyBorder="1" applyAlignment="1">
      <alignment vertical="center"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4" fontId="43" fillId="0" borderId="39" xfId="0" applyNumberFormat="1" applyFont="1" applyFill="1" applyBorder="1" applyAlignment="1" applyProtection="1">
      <alignment horizontal="center" vertical="center"/>
      <protection/>
    </xf>
    <xf numFmtId="3" fontId="26" fillId="0" borderId="39" xfId="0" applyNumberFormat="1" applyFont="1" applyFill="1" applyBorder="1" applyAlignment="1" applyProtection="1">
      <alignment horizontal="right" vertical="center"/>
      <protection/>
    </xf>
    <xf numFmtId="4" fontId="26" fillId="0" borderId="39" xfId="0" applyNumberFormat="1" applyFont="1" applyFill="1" applyBorder="1" applyAlignment="1" applyProtection="1">
      <alignment horizontal="right" vertical="center"/>
      <protection locked="0"/>
    </xf>
    <xf numFmtId="3" fontId="93" fillId="0" borderId="39" xfId="0" applyNumberFormat="1" applyFont="1" applyFill="1" applyBorder="1" applyAlignment="1" applyProtection="1">
      <alignment horizontal="right" vertical="center"/>
      <protection/>
    </xf>
    <xf numFmtId="3" fontId="98" fillId="0" borderId="39" xfId="0" applyNumberFormat="1" applyFont="1" applyFill="1" applyBorder="1" applyAlignment="1" applyProtection="1">
      <alignment horizontal="right" vertical="center"/>
      <protection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>
      <alignment horizontal="center" vertical="center"/>
    </xf>
    <xf numFmtId="4" fontId="39" fillId="0" borderId="39" xfId="0" applyNumberFormat="1" applyFont="1" applyFill="1" applyBorder="1" applyAlignment="1" applyProtection="1">
      <alignment horizontal="right" vertical="center"/>
      <protection/>
    </xf>
    <xf numFmtId="0" fontId="32" fillId="0" borderId="43" xfId="0" applyFont="1" applyFill="1" applyBorder="1" applyAlignment="1">
      <alignment vertical="center"/>
    </xf>
    <xf numFmtId="4" fontId="39" fillId="0" borderId="23" xfId="0" applyNumberFormat="1" applyFont="1" applyFill="1" applyBorder="1" applyAlignment="1" applyProtection="1">
      <alignment horizontal="right" vertical="center"/>
      <protection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3" fontId="26" fillId="0" borderId="20" xfId="0" applyNumberFormat="1" applyFont="1" applyFill="1" applyBorder="1" applyAlignment="1" applyProtection="1">
      <alignment horizontal="right" vertical="center"/>
      <protection/>
    </xf>
    <xf numFmtId="4" fontId="26" fillId="0" borderId="20" xfId="0" applyNumberFormat="1" applyFont="1" applyFill="1" applyBorder="1" applyAlignment="1" applyProtection="1">
      <alignment horizontal="right" vertical="center"/>
      <protection locked="0"/>
    </xf>
    <xf numFmtId="9" fontId="26" fillId="0" borderId="20" xfId="58" applyFont="1" applyFill="1" applyBorder="1" applyAlignment="1" applyProtection="1">
      <alignment horizontal="right" vertical="center"/>
      <protection locked="0"/>
    </xf>
    <xf numFmtId="2" fontId="26" fillId="0" borderId="30" xfId="0" applyNumberFormat="1" applyFont="1" applyFill="1" applyBorder="1" applyAlignment="1" applyProtection="1">
      <alignment vertical="center"/>
      <protection locked="0"/>
    </xf>
    <xf numFmtId="9" fontId="26" fillId="0" borderId="30" xfId="58" applyFont="1" applyFill="1" applyBorder="1" applyAlignment="1" applyProtection="1">
      <alignment vertical="center"/>
      <protection locked="0"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26" fillId="0" borderId="32" xfId="0" applyFont="1" applyFill="1" applyBorder="1" applyAlignment="1" applyProtection="1">
      <alignment vertical="center"/>
      <protection locked="0"/>
    </xf>
    <xf numFmtId="173" fontId="26" fillId="0" borderId="32" xfId="0" applyNumberFormat="1" applyFont="1" applyFill="1" applyBorder="1" applyAlignment="1" applyProtection="1">
      <alignment vertical="center"/>
      <protection locked="0"/>
    </xf>
    <xf numFmtId="4" fontId="26" fillId="0" borderId="32" xfId="0" applyNumberFormat="1" applyFont="1" applyFill="1" applyBorder="1" applyAlignment="1" applyProtection="1">
      <alignment horizontal="center" vertical="center"/>
      <protection/>
    </xf>
    <xf numFmtId="9" fontId="26" fillId="0" borderId="32" xfId="58" applyFont="1" applyFill="1" applyBorder="1" applyAlignment="1" applyProtection="1">
      <alignment horizontal="right" vertical="center"/>
      <protection locked="0"/>
    </xf>
    <xf numFmtId="0" fontId="94" fillId="0" borderId="46" xfId="0" applyFont="1" applyFill="1" applyBorder="1" applyAlignment="1">
      <alignment vertical="center"/>
    </xf>
    <xf numFmtId="4" fontId="26" fillId="0" borderId="41" xfId="0" applyNumberFormat="1" applyFont="1" applyFill="1" applyBorder="1" applyAlignment="1" applyProtection="1">
      <alignment horizontal="right" vertical="center"/>
      <protection/>
    </xf>
    <xf numFmtId="3" fontId="99" fillId="0" borderId="31" xfId="0" applyNumberFormat="1" applyFont="1" applyFill="1" applyBorder="1" applyAlignment="1" applyProtection="1">
      <alignment vertical="center" wrapText="1"/>
      <protection/>
    </xf>
    <xf numFmtId="9" fontId="39" fillId="0" borderId="34" xfId="58" applyFont="1" applyFill="1" applyBorder="1" applyAlignment="1" applyProtection="1">
      <alignment horizontal="right" vertical="center"/>
      <protection/>
    </xf>
    <xf numFmtId="3" fontId="99" fillId="0" borderId="30" xfId="0" applyNumberFormat="1" applyFont="1" applyFill="1" applyBorder="1" applyAlignment="1" applyProtection="1">
      <alignment vertical="center" wrapText="1"/>
      <protection/>
    </xf>
    <xf numFmtId="3" fontId="26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37" xfId="0" applyFont="1" applyFill="1" applyBorder="1" applyAlignment="1" applyProtection="1">
      <alignment horizontal="center" vertical="center"/>
      <protection locked="0"/>
    </xf>
    <xf numFmtId="4" fontId="40" fillId="0" borderId="31" xfId="0" applyNumberFormat="1" applyFont="1" applyFill="1" applyBorder="1" applyAlignment="1" applyProtection="1">
      <alignment horizontal="center" vertical="center"/>
      <protection locked="0"/>
    </xf>
    <xf numFmtId="3" fontId="98" fillId="0" borderId="34" xfId="0" applyNumberFormat="1" applyFont="1" applyFill="1" applyBorder="1" applyAlignment="1" applyProtection="1">
      <alignment horizontal="right" vertical="center"/>
      <protection/>
    </xf>
    <xf numFmtId="175" fontId="19" fillId="33" borderId="47" xfId="0" applyNumberFormat="1" applyFont="1" applyFill="1" applyBorder="1" applyAlignment="1" applyProtection="1">
      <alignment/>
      <protection locked="0"/>
    </xf>
    <xf numFmtId="175" fontId="19" fillId="33" borderId="48" xfId="0" applyNumberFormat="1" applyFont="1" applyFill="1" applyBorder="1" applyAlignment="1" applyProtection="1">
      <alignment/>
      <protection locked="0"/>
    </xf>
    <xf numFmtId="0" fontId="100" fillId="0" borderId="0" xfId="0" applyFont="1" applyFill="1" applyAlignment="1">
      <alignment vertical="center"/>
    </xf>
    <xf numFmtId="3" fontId="94" fillId="0" borderId="30" xfId="0" applyNumberFormat="1" applyFont="1" applyFill="1" applyBorder="1" applyAlignment="1" applyProtection="1">
      <alignment vertical="center"/>
      <protection/>
    </xf>
    <xf numFmtId="4" fontId="26" fillId="0" borderId="32" xfId="0" applyNumberFormat="1" applyFont="1" applyFill="1" applyBorder="1" applyAlignment="1" applyProtection="1">
      <alignment horizontal="right" vertical="center"/>
      <protection/>
    </xf>
    <xf numFmtId="0" fontId="101" fillId="0" borderId="0" xfId="0" applyFont="1" applyFill="1" applyAlignment="1">
      <alignment vertical="center"/>
    </xf>
    <xf numFmtId="3" fontId="94" fillId="0" borderId="31" xfId="0" applyNumberFormat="1" applyFont="1" applyFill="1" applyBorder="1" applyAlignment="1" applyProtection="1">
      <alignment vertical="center"/>
      <protection/>
    </xf>
    <xf numFmtId="0" fontId="93" fillId="0" borderId="32" xfId="0" applyFont="1" applyFill="1" applyBorder="1" applyAlignment="1" applyProtection="1">
      <alignment vertical="center"/>
      <protection locked="0"/>
    </xf>
    <xf numFmtId="173" fontId="93" fillId="0" borderId="32" xfId="0" applyNumberFormat="1" applyFont="1" applyFill="1" applyBorder="1" applyAlignment="1" applyProtection="1">
      <alignment vertical="center"/>
      <protection locked="0"/>
    </xf>
    <xf numFmtId="4" fontId="93" fillId="0" borderId="32" xfId="0" applyNumberFormat="1" applyFont="1" applyFill="1" applyBorder="1" applyAlignment="1" applyProtection="1">
      <alignment horizontal="right" vertical="center"/>
      <protection locked="0"/>
    </xf>
    <xf numFmtId="9" fontId="93" fillId="0" borderId="32" xfId="58" applyFont="1" applyFill="1" applyBorder="1" applyAlignment="1" applyProtection="1">
      <alignment horizontal="right" vertical="center"/>
      <protection locked="0"/>
    </xf>
    <xf numFmtId="0" fontId="26" fillId="0" borderId="32" xfId="0" applyFont="1" applyFill="1" applyBorder="1" applyAlignment="1" applyProtection="1">
      <alignment horizontal="left" vertical="center"/>
      <protection locked="0"/>
    </xf>
    <xf numFmtId="3" fontId="94" fillId="0" borderId="20" xfId="0" applyNumberFormat="1" applyFont="1" applyFill="1" applyBorder="1" applyAlignment="1" applyProtection="1">
      <alignment vertical="center"/>
      <protection/>
    </xf>
    <xf numFmtId="9" fontId="26" fillId="0" borderId="31" xfId="59" applyFont="1" applyFill="1" applyBorder="1" applyAlignment="1" applyProtection="1">
      <alignment vertical="center"/>
      <protection locked="0"/>
    </xf>
    <xf numFmtId="9" fontId="26" fillId="0" borderId="32" xfId="59" applyFont="1" applyFill="1" applyBorder="1" applyAlignment="1" applyProtection="1">
      <alignment vertical="center"/>
      <protection locked="0"/>
    </xf>
    <xf numFmtId="0" fontId="40" fillId="0" borderId="30" xfId="0" applyFont="1" applyFill="1" applyBorder="1" applyAlignment="1" applyProtection="1">
      <alignment vertical="center"/>
      <protection locked="0"/>
    </xf>
    <xf numFmtId="173" fontId="40" fillId="0" borderId="30" xfId="0" applyNumberFormat="1" applyFont="1" applyFill="1" applyBorder="1" applyAlignment="1" applyProtection="1">
      <alignment vertical="center"/>
      <protection locked="0"/>
    </xf>
    <xf numFmtId="4" fontId="40" fillId="0" borderId="36" xfId="0" applyNumberFormat="1" applyFont="1" applyFill="1" applyBorder="1" applyAlignment="1" applyProtection="1">
      <alignment horizontal="right" vertical="center"/>
      <protection/>
    </xf>
    <xf numFmtId="4" fontId="40" fillId="0" borderId="30" xfId="0" applyNumberFormat="1" applyFont="1" applyFill="1" applyBorder="1" applyAlignment="1" applyProtection="1">
      <alignment horizontal="center" vertical="center"/>
      <protection locked="0"/>
    </xf>
    <xf numFmtId="4" fontId="40" fillId="0" borderId="30" xfId="0" applyNumberFormat="1" applyFont="1" applyFill="1" applyBorder="1" applyAlignment="1" applyProtection="1">
      <alignment horizontal="right" vertical="center"/>
      <protection locked="0"/>
    </xf>
    <xf numFmtId="9" fontId="40" fillId="0" borderId="30" xfId="58" applyFont="1" applyFill="1" applyBorder="1" applyAlignment="1" applyProtection="1">
      <alignment horizontal="right" vertical="center"/>
      <protection locked="0"/>
    </xf>
    <xf numFmtId="0" fontId="40" fillId="0" borderId="38" xfId="0" applyFont="1" applyFill="1" applyBorder="1" applyAlignment="1" applyProtection="1">
      <alignment horizontal="center" vertical="center"/>
      <protection locked="0"/>
    </xf>
    <xf numFmtId="9" fontId="26" fillId="0" borderId="30" xfId="59" applyFont="1" applyFill="1" applyBorder="1" applyAlignment="1" applyProtection="1">
      <alignment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173" fontId="42" fillId="0" borderId="31" xfId="0" applyNumberFormat="1" applyFont="1" applyFill="1" applyBorder="1" applyAlignment="1" applyProtection="1">
      <alignment vertical="center"/>
      <protection locked="0"/>
    </xf>
    <xf numFmtId="4" fontId="42" fillId="0" borderId="31" xfId="0" applyNumberFormat="1" applyFont="1" applyFill="1" applyBorder="1" applyAlignment="1" applyProtection="1">
      <alignment horizontal="right" vertical="center"/>
      <protection/>
    </xf>
    <xf numFmtId="4" fontId="42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vertical="center"/>
      <protection locked="0"/>
    </xf>
    <xf numFmtId="173" fontId="26" fillId="0" borderId="36" xfId="0" applyNumberFormat="1" applyFont="1" applyFill="1" applyBorder="1" applyAlignment="1" applyProtection="1">
      <alignment vertical="center"/>
      <protection locked="0"/>
    </xf>
    <xf numFmtId="4" fontId="26" fillId="0" borderId="36" xfId="0" applyNumberFormat="1" applyFont="1" applyFill="1" applyBorder="1" applyAlignment="1" applyProtection="1">
      <alignment horizontal="center" vertical="center"/>
      <protection/>
    </xf>
    <xf numFmtId="3" fontId="26" fillId="0" borderId="3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Fill="1" applyBorder="1" applyAlignment="1" applyProtection="1">
      <alignment vertical="center"/>
      <protection locked="0"/>
    </xf>
    <xf numFmtId="9" fontId="26" fillId="0" borderId="36" xfId="58" applyFont="1" applyFill="1" applyBorder="1" applyAlignment="1" applyProtection="1">
      <alignment vertical="center"/>
      <protection locked="0"/>
    </xf>
    <xf numFmtId="3" fontId="93" fillId="0" borderId="36" xfId="0" applyNumberFormat="1" applyFont="1" applyFill="1" applyBorder="1" applyAlignment="1" applyProtection="1">
      <alignment horizontal="right" vertical="center"/>
      <protection/>
    </xf>
    <xf numFmtId="0" fontId="94" fillId="0" borderId="50" xfId="0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/>
    </xf>
    <xf numFmtId="9" fontId="26" fillId="0" borderId="20" xfId="59" applyFont="1" applyFill="1" applyBorder="1" applyAlignment="1" applyProtection="1">
      <alignment vertical="center"/>
      <protection locked="0"/>
    </xf>
    <xf numFmtId="4" fontId="26" fillId="0" borderId="30" xfId="0" applyNumberFormat="1" applyFont="1" applyFill="1" applyBorder="1" applyAlignment="1" applyProtection="1">
      <alignment horizontal="right" vertical="center"/>
      <protection/>
    </xf>
    <xf numFmtId="9" fontId="6" fillId="0" borderId="34" xfId="58" applyFont="1" applyFill="1" applyBorder="1" applyAlignment="1" applyProtection="1">
      <alignment horizontal="right" vertical="center"/>
      <protection locked="0"/>
    </xf>
    <xf numFmtId="4" fontId="26" fillId="0" borderId="32" xfId="0" applyNumberFormat="1" applyFont="1" applyFill="1" applyBorder="1" applyAlignment="1" applyProtection="1">
      <alignment horizontal="center" vertical="center"/>
      <protection locked="0"/>
    </xf>
    <xf numFmtId="4" fontId="26" fillId="0" borderId="32" xfId="0" applyNumberFormat="1" applyFont="1" applyFill="1" applyBorder="1" applyAlignment="1" applyProtection="1">
      <alignment vertical="center"/>
      <protection locked="0"/>
    </xf>
    <xf numFmtId="9" fontId="26" fillId="0" borderId="32" xfId="58" applyFont="1" applyFill="1" applyBorder="1" applyAlignment="1" applyProtection="1">
      <alignment vertical="center"/>
      <protection locked="0"/>
    </xf>
    <xf numFmtId="3" fontId="94" fillId="0" borderId="27" xfId="0" applyNumberFormat="1" applyFont="1" applyFill="1" applyBorder="1" applyAlignment="1">
      <alignment vertical="center"/>
    </xf>
    <xf numFmtId="3" fontId="93" fillId="0" borderId="32" xfId="0" applyNumberFormat="1" applyFont="1" applyFill="1" applyBorder="1" applyAlignment="1" applyProtection="1">
      <alignment horizontal="right" vertical="center"/>
      <protection/>
    </xf>
    <xf numFmtId="3" fontId="94" fillId="0" borderId="32" xfId="0" applyNumberFormat="1" applyFont="1" applyFill="1" applyBorder="1" applyAlignment="1" applyProtection="1">
      <alignment vertical="center"/>
      <protection/>
    </xf>
    <xf numFmtId="4" fontId="26" fillId="0" borderId="36" xfId="0" applyNumberFormat="1" applyFont="1" applyFill="1" applyBorder="1" applyAlignment="1" applyProtection="1">
      <alignment horizontal="right" vertical="center"/>
      <protection locked="0"/>
    </xf>
    <xf numFmtId="3" fontId="94" fillId="0" borderId="36" xfId="0" applyNumberFormat="1" applyFont="1" applyFill="1" applyBorder="1" applyAlignment="1" applyProtection="1">
      <alignment vertical="center"/>
      <protection/>
    </xf>
    <xf numFmtId="0" fontId="26" fillId="0" borderId="41" xfId="0" applyFont="1" applyFill="1" applyBorder="1" applyAlignment="1" applyProtection="1">
      <alignment vertical="center"/>
      <protection locked="0"/>
    </xf>
    <xf numFmtId="173" fontId="26" fillId="0" borderId="41" xfId="0" applyNumberFormat="1" applyFont="1" applyFill="1" applyBorder="1" applyAlignment="1" applyProtection="1">
      <alignment vertical="center"/>
      <protection locked="0"/>
    </xf>
    <xf numFmtId="4" fontId="41" fillId="0" borderId="41" xfId="0" applyNumberFormat="1" applyFont="1" applyFill="1" applyBorder="1" applyAlignment="1" applyProtection="1">
      <alignment horizontal="right" vertical="center"/>
      <protection/>
    </xf>
    <xf numFmtId="4" fontId="41" fillId="0" borderId="41" xfId="0" applyNumberFormat="1" applyFont="1" applyFill="1" applyBorder="1" applyAlignment="1" applyProtection="1">
      <alignment horizontal="center" vertical="center"/>
      <protection/>
    </xf>
    <xf numFmtId="3" fontId="26" fillId="0" borderId="41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Fill="1" applyBorder="1" applyAlignment="1" applyProtection="1">
      <alignment vertical="center"/>
      <protection locked="0"/>
    </xf>
    <xf numFmtId="9" fontId="26" fillId="0" borderId="41" xfId="58" applyFont="1" applyFill="1" applyBorder="1" applyAlignment="1" applyProtection="1">
      <alignment vertical="center"/>
      <protection locked="0"/>
    </xf>
    <xf numFmtId="0" fontId="94" fillId="0" borderId="51" xfId="0" applyFont="1" applyFill="1" applyBorder="1" applyAlignment="1">
      <alignment vertical="center"/>
    </xf>
    <xf numFmtId="3" fontId="93" fillId="0" borderId="0" xfId="0" applyNumberFormat="1" applyFont="1" applyFill="1" applyAlignment="1">
      <alignment vertical="center"/>
    </xf>
    <xf numFmtId="3" fontId="96" fillId="0" borderId="39" xfId="0" applyNumberFormat="1" applyFont="1" applyFill="1" applyBorder="1" applyAlignment="1" applyProtection="1">
      <alignment vertical="center"/>
      <protection/>
    </xf>
    <xf numFmtId="3" fontId="33" fillId="0" borderId="39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3" fontId="39" fillId="0" borderId="34" xfId="0" applyNumberFormat="1" applyFont="1" applyFill="1" applyBorder="1" applyAlignment="1" applyProtection="1">
      <alignment horizontal="right" vertical="center"/>
      <protection/>
    </xf>
    <xf numFmtId="4" fontId="98" fillId="0" borderId="39" xfId="0" applyNumberFormat="1" applyFont="1" applyFill="1" applyBorder="1" applyAlignment="1" applyProtection="1">
      <alignment horizontal="right" vertical="center"/>
      <protection/>
    </xf>
    <xf numFmtId="9" fontId="98" fillId="0" borderId="39" xfId="58" applyFont="1" applyFill="1" applyBorder="1" applyAlignment="1" applyProtection="1">
      <alignment horizontal="right" vertical="center"/>
      <protection/>
    </xf>
    <xf numFmtId="0" fontId="93" fillId="0" borderId="52" xfId="0" applyFont="1" applyFill="1" applyBorder="1" applyAlignment="1">
      <alignment horizontal="left" vertical="center"/>
    </xf>
    <xf numFmtId="0" fontId="93" fillId="0" borderId="53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vertical="center"/>
    </xf>
    <xf numFmtId="0" fontId="39" fillId="0" borderId="41" xfId="0" applyFont="1" applyFill="1" applyBorder="1" applyAlignment="1" applyProtection="1">
      <alignment vertical="center"/>
      <protection locked="0"/>
    </xf>
    <xf numFmtId="4" fontId="43" fillId="0" borderId="41" xfId="0" applyNumberFormat="1" applyFont="1" applyFill="1" applyBorder="1" applyAlignment="1" applyProtection="1">
      <alignment horizontal="right" vertical="center"/>
      <protection/>
    </xf>
    <xf numFmtId="4" fontId="43" fillId="0" borderId="41" xfId="0" applyNumberFormat="1" applyFont="1" applyFill="1" applyBorder="1" applyAlignment="1" applyProtection="1">
      <alignment horizontal="center" vertical="center"/>
      <protection/>
    </xf>
    <xf numFmtId="9" fontId="43" fillId="0" borderId="41" xfId="58" applyFont="1" applyFill="1" applyBorder="1" applyAlignment="1" applyProtection="1">
      <alignment horizontal="right" vertical="center"/>
      <protection/>
    </xf>
    <xf numFmtId="3" fontId="98" fillId="0" borderId="41" xfId="0" applyNumberFormat="1" applyFont="1" applyFill="1" applyBorder="1" applyAlignment="1" applyProtection="1">
      <alignment horizontal="right" vertical="center"/>
      <protection/>
    </xf>
    <xf numFmtId="0" fontId="95" fillId="0" borderId="51" xfId="0" applyFont="1" applyFill="1" applyBorder="1" applyAlignment="1">
      <alignment vertical="center"/>
    </xf>
    <xf numFmtId="0" fontId="26" fillId="0" borderId="44" xfId="0" applyFont="1" applyFill="1" applyBorder="1" applyAlignment="1" applyProtection="1">
      <alignment horizontal="center" vertical="center"/>
      <protection locked="0"/>
    </xf>
    <xf numFmtId="3" fontId="39" fillId="0" borderId="23" xfId="0" applyNumberFormat="1" applyFont="1" applyFill="1" applyBorder="1" applyAlignment="1" applyProtection="1">
      <alignment horizontal="right" vertical="center"/>
      <protection/>
    </xf>
    <xf numFmtId="0" fontId="19" fillId="33" borderId="54" xfId="0" applyFont="1" applyFill="1" applyBorder="1" applyAlignment="1" applyProtection="1">
      <alignment/>
      <protection locked="0"/>
    </xf>
    <xf numFmtId="0" fontId="26" fillId="0" borderId="54" xfId="0" applyFont="1" applyFill="1" applyBorder="1" applyAlignment="1" applyProtection="1">
      <alignment/>
      <protection locked="0"/>
    </xf>
    <xf numFmtId="3" fontId="19" fillId="33" borderId="54" xfId="0" applyNumberFormat="1" applyFont="1" applyFill="1" applyBorder="1" applyAlignment="1" applyProtection="1">
      <alignment/>
      <protection locked="0"/>
    </xf>
    <xf numFmtId="3" fontId="19" fillId="33" borderId="55" xfId="0" applyNumberFormat="1" applyFont="1" applyFill="1" applyBorder="1" applyAlignment="1" applyProtection="1">
      <alignment/>
      <protection locked="0"/>
    </xf>
    <xf numFmtId="0" fontId="26" fillId="0" borderId="14" xfId="0" applyFont="1" applyFill="1" applyBorder="1" applyAlignment="1" applyProtection="1">
      <alignment/>
      <protection locked="0"/>
    </xf>
    <xf numFmtId="3" fontId="19" fillId="33" borderId="48" xfId="0" applyNumberFormat="1" applyFont="1" applyFill="1" applyBorder="1" applyAlignment="1" applyProtection="1">
      <alignment/>
      <protection locked="0"/>
    </xf>
    <xf numFmtId="172" fontId="92" fillId="0" borderId="0" xfId="0" applyNumberFormat="1" applyFont="1" applyFill="1" applyAlignment="1">
      <alignment horizontal="left"/>
    </xf>
    <xf numFmtId="0" fontId="6" fillId="0" borderId="0" xfId="0" applyFont="1" applyFill="1" applyAlignment="1" applyProtection="1">
      <alignment horizontal="center"/>
      <protection locked="0"/>
    </xf>
    <xf numFmtId="172" fontId="102" fillId="0" borderId="0" xfId="0" applyNumberFormat="1" applyFont="1" applyFill="1" applyAlignment="1">
      <alignment horizontal="left"/>
    </xf>
    <xf numFmtId="172" fontId="92" fillId="0" borderId="0" xfId="0" applyNumberFormat="1" applyFont="1" applyFill="1" applyAlignment="1">
      <alignment horizontal="center"/>
    </xf>
    <xf numFmtId="4" fontId="39" fillId="0" borderId="34" xfId="0" applyNumberFormat="1" applyFont="1" applyFill="1" applyBorder="1" applyAlignment="1" applyProtection="1">
      <alignment horizontal="center" vertical="center"/>
      <protection/>
    </xf>
    <xf numFmtId="4" fontId="43" fillId="0" borderId="34" xfId="0" applyNumberFormat="1" applyFont="1" applyFill="1" applyBorder="1" applyAlignment="1" applyProtection="1">
      <alignment horizontal="center" vertical="center"/>
      <protection/>
    </xf>
    <xf numFmtId="3" fontId="98" fillId="0" borderId="39" xfId="0" applyNumberFormat="1" applyFont="1" applyFill="1" applyBorder="1" applyAlignment="1" applyProtection="1">
      <alignment horizontal="center" vertical="center"/>
      <protection/>
    </xf>
    <xf numFmtId="4" fontId="39" fillId="0" borderId="23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/>
      <protection locked="0"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/>
    </xf>
    <xf numFmtId="4" fontId="37" fillId="0" borderId="41" xfId="0" applyNumberFormat="1" applyFont="1" applyFill="1" applyBorder="1" applyAlignment="1" applyProtection="1">
      <alignment horizontal="right" vertical="center"/>
      <protection/>
    </xf>
    <xf numFmtId="4" fontId="2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56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4" fontId="6" fillId="0" borderId="59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/>
      <protection locked="0"/>
    </xf>
    <xf numFmtId="0" fontId="17" fillId="33" borderId="59" xfId="0" applyFont="1" applyFill="1" applyBorder="1" applyAlignment="1" applyProtection="1">
      <alignment horizontal="center"/>
      <protection locked="0"/>
    </xf>
    <xf numFmtId="0" fontId="23" fillId="33" borderId="0" xfId="0" applyFont="1" applyFill="1" applyAlignment="1" applyProtection="1">
      <alignment horizontal="center"/>
      <protection locked="0"/>
    </xf>
    <xf numFmtId="3" fontId="1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34" borderId="60" xfId="0" applyFont="1" applyFill="1" applyBorder="1" applyAlignment="1" applyProtection="1">
      <alignment horizontal="center" vertical="center" wrapText="1"/>
      <protection locked="0"/>
    </xf>
    <xf numFmtId="0" fontId="17" fillId="34" borderId="61" xfId="0" applyFont="1" applyFill="1" applyBorder="1" applyAlignment="1" applyProtection="1">
      <alignment horizontal="center" vertical="center" wrapText="1"/>
      <protection locked="0"/>
    </xf>
    <xf numFmtId="0" fontId="14" fillId="34" borderId="42" xfId="0" applyFont="1" applyFill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 vertical="center" wrapText="1"/>
      <protection locked="0"/>
    </xf>
    <xf numFmtId="0" fontId="14" fillId="34" borderId="39" xfId="0" applyFont="1" applyFill="1" applyBorder="1" applyAlignment="1" applyProtection="1">
      <alignment horizontal="center" vertical="center" wrapText="1"/>
      <protection locked="0"/>
    </xf>
    <xf numFmtId="0" fontId="14" fillId="33" borderId="62" xfId="0" applyFont="1" applyFill="1" applyBorder="1" applyAlignment="1" applyProtection="1">
      <alignment horizontal="center" vertical="center" wrapText="1"/>
      <protection locked="0"/>
    </xf>
    <xf numFmtId="0" fontId="14" fillId="33" borderId="5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left" vertical="center"/>
      <protection locked="0"/>
    </xf>
    <xf numFmtId="0" fontId="38" fillId="0" borderId="63" xfId="0" applyFont="1" applyFill="1" applyBorder="1" applyAlignment="1" applyProtection="1">
      <alignment horizontal="left" vertical="center"/>
      <protection locked="0"/>
    </xf>
    <xf numFmtId="0" fontId="38" fillId="0" borderId="64" xfId="0" applyFont="1" applyFill="1" applyBorder="1" applyAlignment="1" applyProtection="1">
      <alignment horizontal="left" vertical="center"/>
      <protection locked="0"/>
    </xf>
    <xf numFmtId="0" fontId="39" fillId="0" borderId="35" xfId="0" applyFont="1" applyFill="1" applyBorder="1" applyAlignment="1" applyProtection="1">
      <alignment horizontal="left" vertical="center"/>
      <protection locked="0"/>
    </xf>
    <xf numFmtId="0" fontId="39" fillId="0" borderId="63" xfId="0" applyFont="1" applyFill="1" applyBorder="1" applyAlignment="1" applyProtection="1">
      <alignment horizontal="left" vertical="center"/>
      <protection locked="0"/>
    </xf>
    <xf numFmtId="0" fontId="39" fillId="0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97" fillId="0" borderId="35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3" fontId="34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66" xfId="0" applyNumberFormat="1" applyFont="1" applyFill="1" applyBorder="1" applyAlignment="1" applyProtection="1">
      <alignment horizontal="center" vertical="center" wrapText="1"/>
      <protection locked="0"/>
    </xf>
    <xf numFmtId="172" fontId="103" fillId="0" borderId="42" xfId="0" applyNumberFormat="1" applyFont="1" applyFill="1" applyBorder="1" applyAlignment="1">
      <alignment horizontal="center" vertical="center"/>
    </xf>
    <xf numFmtId="172" fontId="103" fillId="0" borderId="28" xfId="0" applyNumberFormat="1" applyFont="1" applyFill="1" applyBorder="1" applyAlignment="1">
      <alignment horizontal="center" vertical="center"/>
    </xf>
    <xf numFmtId="3" fontId="103" fillId="0" borderId="65" xfId="0" applyNumberFormat="1" applyFont="1" applyFill="1" applyBorder="1" applyAlignment="1">
      <alignment horizontal="center" vertical="center"/>
    </xf>
    <xf numFmtId="3" fontId="103" fillId="0" borderId="66" xfId="0" applyNumberFormat="1" applyFont="1" applyFill="1" applyBorder="1" applyAlignment="1">
      <alignment horizontal="center" vertical="center"/>
    </xf>
    <xf numFmtId="4" fontId="34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28" xfId="0" applyNumberFormat="1" applyFont="1" applyFill="1" applyBorder="1" applyAlignment="1" applyProtection="1">
      <alignment horizontal="center" vertical="center" wrapText="1"/>
      <protection locked="0"/>
    </xf>
    <xf numFmtId="172" fontId="96" fillId="0" borderId="65" xfId="0" applyNumberFormat="1" applyFont="1" applyFill="1" applyBorder="1" applyAlignment="1">
      <alignment horizontal="center" vertical="center"/>
    </xf>
    <xf numFmtId="172" fontId="96" fillId="0" borderId="66" xfId="0" applyNumberFormat="1" applyFont="1" applyFill="1" applyBorder="1" applyAlignment="1">
      <alignment horizontal="center" vertical="center"/>
    </xf>
    <xf numFmtId="0" fontId="96" fillId="0" borderId="67" xfId="0" applyFont="1" applyFill="1" applyBorder="1" applyAlignment="1">
      <alignment horizontal="center" vertical="center"/>
    </xf>
    <xf numFmtId="0" fontId="96" fillId="0" borderId="68" xfId="0" applyFont="1" applyFill="1" applyBorder="1" applyAlignment="1">
      <alignment horizontal="center" vertical="center"/>
    </xf>
    <xf numFmtId="4" fontId="34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66" xfId="0" applyNumberFormat="1" applyFont="1" applyFill="1" applyBorder="1" applyAlignment="1" applyProtection="1">
      <alignment horizontal="center" vertical="center" wrapText="1"/>
      <protection locked="0"/>
    </xf>
    <xf numFmtId="172" fontId="103" fillId="0" borderId="65" xfId="0" applyNumberFormat="1" applyFont="1" applyFill="1" applyBorder="1" applyAlignment="1">
      <alignment horizontal="right" vertical="center"/>
    </xf>
    <xf numFmtId="172" fontId="103" fillId="0" borderId="66" xfId="0" applyNumberFormat="1" applyFont="1" applyFill="1" applyBorder="1" applyAlignment="1">
      <alignment horizontal="right" vertical="center"/>
    </xf>
    <xf numFmtId="172" fontId="103" fillId="0" borderId="65" xfId="0" applyNumberFormat="1" applyFont="1" applyFill="1" applyBorder="1" applyAlignment="1">
      <alignment horizontal="center" vertical="center"/>
    </xf>
    <xf numFmtId="172" fontId="103" fillId="0" borderId="66" xfId="0" applyNumberFormat="1" applyFont="1" applyFill="1" applyBorder="1" applyAlignment="1">
      <alignment horizontal="center" vertical="center"/>
    </xf>
    <xf numFmtId="4" fontId="6" fillId="0" borderId="59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wrapText="1"/>
      <protection locked="0"/>
    </xf>
    <xf numFmtId="3" fontId="44" fillId="0" borderId="0" xfId="0" applyNumberFormat="1" applyFont="1" applyFill="1" applyAlignment="1" applyProtection="1">
      <alignment horizontal="center" vertical="center" wrapText="1"/>
      <protection locked="0"/>
    </xf>
    <xf numFmtId="172" fontId="92" fillId="0" borderId="0" xfId="0" applyNumberFormat="1" applyFont="1" applyFill="1" applyAlignment="1">
      <alignment horizontal="left"/>
    </xf>
    <xf numFmtId="0" fontId="34" fillId="0" borderId="60" xfId="0" applyFont="1" applyFill="1" applyBorder="1" applyAlignment="1" applyProtection="1">
      <alignment horizontal="center" vertical="center" wrapText="1"/>
      <protection locked="0"/>
    </xf>
    <xf numFmtId="0" fontId="34" fillId="0" borderId="6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28" xfId="0" applyFont="1" applyFill="1" applyBorder="1" applyAlignment="1" applyProtection="1">
      <alignment horizontal="center" vertical="center" wrapText="1"/>
      <protection locked="0"/>
    </xf>
    <xf numFmtId="0" fontId="36" fillId="0" borderId="69" xfId="0" applyFont="1" applyFill="1" applyBorder="1" applyAlignment="1" applyProtection="1">
      <alignment horizontal="left" vertical="center"/>
      <protection locked="0"/>
    </xf>
    <xf numFmtId="0" fontId="36" fillId="0" borderId="70" xfId="0" applyFont="1" applyFill="1" applyBorder="1" applyAlignment="1" applyProtection="1">
      <alignment horizontal="left" vertical="center"/>
      <protection locked="0"/>
    </xf>
    <xf numFmtId="0" fontId="36" fillId="0" borderId="7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Percent 4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vnTools\Ufunction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30">
      <selection activeCell="J141" sqref="J141"/>
    </sheetView>
  </sheetViews>
  <sheetFormatPr defaultColWidth="9.140625" defaultRowHeight="15"/>
  <cols>
    <col min="1" max="1" width="10.421875" style="46" customWidth="1"/>
    <col min="2" max="2" width="27.28125" style="46" customWidth="1"/>
    <col min="3" max="3" width="42.28125" style="46" hidden="1" customWidth="1"/>
    <col min="4" max="4" width="20.8515625" style="46" customWidth="1"/>
    <col min="5" max="5" width="18.28125" style="46" customWidth="1"/>
    <col min="6" max="6" width="19.28125" style="46" customWidth="1"/>
    <col min="7" max="7" width="18.28125" style="0" hidden="1" customWidth="1"/>
    <col min="8" max="8" width="0" style="0" hidden="1" customWidth="1"/>
    <col min="11" max="11" width="11.140625" style="0" bestFit="1" customWidth="1"/>
  </cols>
  <sheetData>
    <row r="1" spans="1:6" ht="15">
      <c r="A1" s="292" t="s">
        <v>280</v>
      </c>
      <c r="B1" s="292"/>
      <c r="C1" s="292"/>
      <c r="D1" s="292"/>
      <c r="E1" s="292"/>
      <c r="F1" s="292"/>
    </row>
    <row r="2" spans="1:6" ht="15">
      <c r="A2" s="292"/>
      <c r="B2" s="292"/>
      <c r="C2" s="292"/>
      <c r="D2" s="292"/>
      <c r="E2" s="292"/>
      <c r="F2" s="292"/>
    </row>
    <row r="3" spans="1:6" ht="41.25" customHeight="1">
      <c r="A3" s="292"/>
      <c r="B3" s="292"/>
      <c r="C3" s="292"/>
      <c r="D3" s="292"/>
      <c r="E3" s="292"/>
      <c r="F3" s="292"/>
    </row>
    <row r="4" spans="1:6" ht="15.75">
      <c r="A4" s="293" t="s">
        <v>222</v>
      </c>
      <c r="B4" s="293"/>
      <c r="C4" s="293"/>
      <c r="D4" s="293"/>
      <c r="E4" s="293"/>
      <c r="F4" s="293"/>
    </row>
    <row r="5" spans="1:6" ht="16.5" thickBot="1">
      <c r="A5" s="13"/>
      <c r="B5" s="13"/>
      <c r="C5" s="13"/>
      <c r="D5" s="13"/>
      <c r="E5" s="13"/>
      <c r="F5" s="13"/>
    </row>
    <row r="6" spans="1:6" ht="16.5" thickTop="1">
      <c r="A6" s="294" t="s">
        <v>2</v>
      </c>
      <c r="B6" s="296" t="s">
        <v>3</v>
      </c>
      <c r="C6" s="150"/>
      <c r="D6" s="296" t="s">
        <v>202</v>
      </c>
      <c r="E6" s="296" t="s">
        <v>203</v>
      </c>
      <c r="F6" s="299" t="s">
        <v>204</v>
      </c>
    </row>
    <row r="7" spans="1:6" ht="16.5" thickBot="1">
      <c r="A7" s="295"/>
      <c r="B7" s="297"/>
      <c r="C7" s="151"/>
      <c r="D7" s="298"/>
      <c r="E7" s="298"/>
      <c r="F7" s="300"/>
    </row>
    <row r="8" spans="1:6" ht="18" thickBot="1">
      <c r="A8" s="14">
        <v>1</v>
      </c>
      <c r="B8" s="15">
        <v>2</v>
      </c>
      <c r="C8" s="15"/>
      <c r="D8" s="15">
        <v>3</v>
      </c>
      <c r="E8" s="15"/>
      <c r="F8" s="16"/>
    </row>
    <row r="9" spans="1:8" ht="15.75">
      <c r="A9" s="17">
        <v>1</v>
      </c>
      <c r="B9" s="18" t="s">
        <v>18</v>
      </c>
      <c r="C9" s="70" t="s">
        <v>18</v>
      </c>
      <c r="D9" s="19">
        <v>4002215001322</v>
      </c>
      <c r="E9" s="19">
        <f>'TNTTQUY II - 2015'!P9</f>
        <v>3668000</v>
      </c>
      <c r="F9" s="20"/>
      <c r="G9" s="134" t="e">
        <f>#REF!</f>
        <v>#REF!</v>
      </c>
      <c r="H9" s="135" t="e">
        <f>E9-G9</f>
        <v>#REF!</v>
      </c>
    </row>
    <row r="10" spans="1:8" ht="15.75">
      <c r="A10" s="17">
        <v>2</v>
      </c>
      <c r="B10" s="21" t="s">
        <v>22</v>
      </c>
      <c r="C10" s="71" t="s">
        <v>22</v>
      </c>
      <c r="D10" s="19">
        <v>4002215001339</v>
      </c>
      <c r="E10" s="19">
        <f>'TNTTQUY II - 2015'!P10</f>
        <v>3290000</v>
      </c>
      <c r="F10" s="20"/>
      <c r="G10" s="134" t="e">
        <f>#REF!</f>
        <v>#REF!</v>
      </c>
      <c r="H10" s="135" t="e">
        <f aca="true" t="shared" si="0" ref="H10:H73">E10-G10</f>
        <v>#REF!</v>
      </c>
    </row>
    <row r="11" spans="1:8" ht="15.75">
      <c r="A11" s="17">
        <v>3</v>
      </c>
      <c r="B11" s="18" t="s">
        <v>86</v>
      </c>
      <c r="C11" s="71" t="s">
        <v>86</v>
      </c>
      <c r="D11" s="31">
        <v>4002215002144</v>
      </c>
      <c r="E11" s="19">
        <f>'TNTTQUY II - 2015'!P11</f>
        <v>2894000</v>
      </c>
      <c r="F11" s="32"/>
      <c r="G11" s="134" t="e">
        <f>#REF!</f>
        <v>#REF!</v>
      </c>
      <c r="H11" s="135" t="e">
        <f>E11-G11</f>
        <v>#REF!</v>
      </c>
    </row>
    <row r="12" spans="1:8" ht="15.75">
      <c r="A12" s="17">
        <v>4</v>
      </c>
      <c r="B12" s="18" t="s">
        <v>40</v>
      </c>
      <c r="C12" s="71" t="s">
        <v>40</v>
      </c>
      <c r="D12" s="25">
        <v>4002215001555</v>
      </c>
      <c r="E12" s="19">
        <f>'TNTTQUY II - 2015'!P12</f>
        <v>2832000</v>
      </c>
      <c r="F12" s="26"/>
      <c r="G12" s="134" t="e">
        <f>#REF!</f>
        <v>#REF!</v>
      </c>
      <c r="H12" s="135" t="e">
        <f>E12-G12</f>
        <v>#REF!</v>
      </c>
    </row>
    <row r="13" spans="1:8" ht="15.75">
      <c r="A13" s="17">
        <v>5</v>
      </c>
      <c r="B13" s="18" t="s">
        <v>24</v>
      </c>
      <c r="C13" s="105" t="s">
        <v>24</v>
      </c>
      <c r="D13" s="19">
        <v>4002215001460</v>
      </c>
      <c r="E13" s="19">
        <f>'TNTTQUY II - 2015'!P13</f>
        <v>2606500</v>
      </c>
      <c r="F13" s="20"/>
      <c r="G13" s="134" t="e">
        <f>#REF!</f>
        <v>#REF!</v>
      </c>
      <c r="H13" s="135" t="e">
        <f t="shared" si="0"/>
        <v>#REF!</v>
      </c>
    </row>
    <row r="14" spans="1:8" ht="15.75">
      <c r="A14" s="17">
        <v>6</v>
      </c>
      <c r="B14" s="22" t="s">
        <v>27</v>
      </c>
      <c r="C14" s="71" t="s">
        <v>27</v>
      </c>
      <c r="D14" s="19">
        <v>4002215001499</v>
      </c>
      <c r="E14" s="19">
        <f>'TNTTQUY II - 2015'!P14</f>
        <v>1800000</v>
      </c>
      <c r="F14" s="20"/>
      <c r="G14" s="134" t="e">
        <f>#REF!</f>
        <v>#REF!</v>
      </c>
      <c r="H14" s="135" t="e">
        <f t="shared" si="0"/>
        <v>#REF!</v>
      </c>
    </row>
    <row r="15" spans="1:8" ht="15.75">
      <c r="A15" s="17">
        <v>7</v>
      </c>
      <c r="B15" s="18" t="s">
        <v>30</v>
      </c>
      <c r="C15" s="71" t="s">
        <v>30</v>
      </c>
      <c r="D15" s="19">
        <v>4002215001401</v>
      </c>
      <c r="E15" s="19">
        <f>'TNTTQUY II - 2015'!P15</f>
        <v>2310000</v>
      </c>
      <c r="F15" s="20"/>
      <c r="G15" s="134" t="e">
        <f>#REF!</f>
        <v>#REF!</v>
      </c>
      <c r="H15" s="135" t="e">
        <f t="shared" si="0"/>
        <v>#REF!</v>
      </c>
    </row>
    <row r="16" spans="1:8" ht="15.75">
      <c r="A16" s="17">
        <v>8</v>
      </c>
      <c r="B16" s="18" t="s">
        <v>32</v>
      </c>
      <c r="C16" s="71" t="s">
        <v>32</v>
      </c>
      <c r="D16" s="19">
        <v>4002215001482</v>
      </c>
      <c r="E16" s="19">
        <f>'TNTTQUY II - 2015'!P16</f>
        <v>2078000</v>
      </c>
      <c r="F16" s="20"/>
      <c r="G16" s="134" t="e">
        <f>#REF!</f>
        <v>#REF!</v>
      </c>
      <c r="H16" s="135" t="e">
        <f t="shared" si="0"/>
        <v>#REF!</v>
      </c>
    </row>
    <row r="17" spans="1:8" ht="15.75">
      <c r="A17" s="17">
        <v>9</v>
      </c>
      <c r="B17" s="18" t="s">
        <v>34</v>
      </c>
      <c r="C17" s="71" t="s">
        <v>34</v>
      </c>
      <c r="D17" s="19">
        <v>4002215001503</v>
      </c>
      <c r="E17" s="19">
        <f>'TNTTQUY II - 2015'!P17</f>
        <v>1640000</v>
      </c>
      <c r="F17" s="20"/>
      <c r="G17" s="134" t="e">
        <f>#REF!</f>
        <v>#REF!</v>
      </c>
      <c r="H17" s="135" t="e">
        <f t="shared" si="0"/>
        <v>#REF!</v>
      </c>
    </row>
    <row r="18" spans="1:8" ht="15.75">
      <c r="A18" s="17">
        <v>10</v>
      </c>
      <c r="B18" s="22" t="s">
        <v>36</v>
      </c>
      <c r="C18" s="105" t="s">
        <v>36</v>
      </c>
      <c r="D18" s="19">
        <v>4002215001526</v>
      </c>
      <c r="E18" s="19">
        <f>'TNTTQUY II - 2015'!P18</f>
        <v>1714000</v>
      </c>
      <c r="F18" s="20"/>
      <c r="G18" s="134" t="e">
        <f>#REF!</f>
        <v>#REF!</v>
      </c>
      <c r="H18" s="135" t="e">
        <f t="shared" si="0"/>
        <v>#REF!</v>
      </c>
    </row>
    <row r="19" spans="1:8" ht="15.75">
      <c r="A19" s="17">
        <v>11</v>
      </c>
      <c r="B19" s="22" t="s">
        <v>38</v>
      </c>
      <c r="C19" s="71" t="s">
        <v>38</v>
      </c>
      <c r="D19" s="23">
        <v>4002215003790</v>
      </c>
      <c r="E19" s="19">
        <f>'TNTTQUY II - 2015'!P19</f>
        <v>1800000</v>
      </c>
      <c r="F19" s="188"/>
      <c r="G19" s="134" t="e">
        <f>#REF!</f>
        <v>#REF!</v>
      </c>
      <c r="H19" s="135" t="e">
        <f t="shared" si="0"/>
        <v>#REF!</v>
      </c>
    </row>
    <row r="20" spans="1:8" ht="15.75">
      <c r="A20" s="17">
        <v>12</v>
      </c>
      <c r="B20" s="18" t="s">
        <v>223</v>
      </c>
      <c r="C20" s="72" t="s">
        <v>223</v>
      </c>
      <c r="D20" s="25">
        <v>4002215028279</v>
      </c>
      <c r="E20" s="19">
        <f>'TNTTQUY II - 2015'!P20</f>
        <v>1290000</v>
      </c>
      <c r="F20" s="189"/>
      <c r="G20" s="134" t="e">
        <f>#REF!</f>
        <v>#REF!</v>
      </c>
      <c r="H20" s="135" t="e">
        <f t="shared" si="0"/>
        <v>#REF!</v>
      </c>
    </row>
    <row r="21" spans="1:8" ht="15.75">
      <c r="A21" s="17">
        <v>13</v>
      </c>
      <c r="B21" s="18" t="s">
        <v>42</v>
      </c>
      <c r="C21" s="175" t="s">
        <v>42</v>
      </c>
      <c r="D21" s="19">
        <v>4002215001510</v>
      </c>
      <c r="E21" s="19">
        <f>'TNTTQUY II - 2015'!P21</f>
        <v>1424000</v>
      </c>
      <c r="F21" s="20"/>
      <c r="G21" s="134" t="e">
        <f>#REF!</f>
        <v>#REF!</v>
      </c>
      <c r="H21" s="135" t="e">
        <f t="shared" si="0"/>
        <v>#REF!</v>
      </c>
    </row>
    <row r="22" spans="1:8" ht="15.75">
      <c r="A22" s="17">
        <v>14</v>
      </c>
      <c r="B22" s="21" t="s">
        <v>47</v>
      </c>
      <c r="C22" s="70" t="s">
        <v>47</v>
      </c>
      <c r="D22" s="19">
        <v>4002215001578</v>
      </c>
      <c r="E22" s="19">
        <f>'TNTTQUY II - 2015'!P24</f>
        <v>3230000</v>
      </c>
      <c r="F22" s="20"/>
      <c r="G22" s="134" t="e">
        <f>#REF!</f>
        <v>#REF!</v>
      </c>
      <c r="H22" s="135" t="e">
        <f t="shared" si="0"/>
        <v>#REF!</v>
      </c>
    </row>
    <row r="23" spans="1:8" ht="15.75">
      <c r="A23" s="17">
        <v>15</v>
      </c>
      <c r="B23" s="18" t="s">
        <v>50</v>
      </c>
      <c r="C23" s="71" t="s">
        <v>50</v>
      </c>
      <c r="D23" s="19">
        <v>4002215001628</v>
      </c>
      <c r="E23" s="19">
        <f>'TNTTQUY II - 2015'!P25</f>
        <v>2328000</v>
      </c>
      <c r="F23" s="20"/>
      <c r="G23" s="134" t="e">
        <f>#REF!</f>
        <v>#REF!</v>
      </c>
      <c r="H23" s="135" t="e">
        <f t="shared" si="0"/>
        <v>#REF!</v>
      </c>
    </row>
    <row r="24" spans="1:8" ht="15.75">
      <c r="A24" s="17">
        <v>16</v>
      </c>
      <c r="B24" s="18" t="s">
        <v>52</v>
      </c>
      <c r="C24" s="71" t="s">
        <v>52</v>
      </c>
      <c r="D24" s="25">
        <v>4002215001561</v>
      </c>
      <c r="E24" s="19">
        <f>'TNTTQUY II - 2015'!P26</f>
        <v>2064000</v>
      </c>
      <c r="F24" s="26"/>
      <c r="G24" s="134" t="e">
        <f>#REF!</f>
        <v>#REF!</v>
      </c>
      <c r="H24" s="135" t="e">
        <f t="shared" si="0"/>
        <v>#REF!</v>
      </c>
    </row>
    <row r="25" spans="1:8" ht="15.75">
      <c r="A25" s="17">
        <v>17</v>
      </c>
      <c r="B25" s="18" t="s">
        <v>54</v>
      </c>
      <c r="C25" s="105" t="s">
        <v>54</v>
      </c>
      <c r="D25" s="23">
        <v>4002215003856</v>
      </c>
      <c r="E25" s="19">
        <f>'TNTTQUY II - 2015'!P27</f>
        <v>1556000</v>
      </c>
      <c r="F25" s="24"/>
      <c r="G25" s="134" t="e">
        <f>#REF!</f>
        <v>#REF!</v>
      </c>
      <c r="H25" s="135" t="e">
        <f t="shared" si="0"/>
        <v>#REF!</v>
      </c>
    </row>
    <row r="26" spans="1:8" ht="15.75">
      <c r="A26" s="17">
        <v>18</v>
      </c>
      <c r="B26" s="18" t="s">
        <v>55</v>
      </c>
      <c r="C26" s="71" t="s">
        <v>55</v>
      </c>
      <c r="D26" s="25">
        <v>4002215003804</v>
      </c>
      <c r="E26" s="19">
        <f>'TNTTQUY II - 2015'!P28</f>
        <v>1800000</v>
      </c>
      <c r="F26" s="26"/>
      <c r="G26" s="134" t="e">
        <f>#REF!</f>
        <v>#REF!</v>
      </c>
      <c r="H26" s="135" t="e">
        <f t="shared" si="0"/>
        <v>#REF!</v>
      </c>
    </row>
    <row r="27" spans="1:8" ht="15.75">
      <c r="A27" s="17">
        <v>19</v>
      </c>
      <c r="B27" s="18" t="s">
        <v>56</v>
      </c>
      <c r="C27" s="70" t="s">
        <v>56</v>
      </c>
      <c r="D27" s="27">
        <v>4002215008192</v>
      </c>
      <c r="E27" s="19">
        <f>'TNTTQUY II - 2015'!P29</f>
        <v>1800000</v>
      </c>
      <c r="F27" s="26"/>
      <c r="G27" s="134" t="e">
        <f>#REF!</f>
        <v>#REF!</v>
      </c>
      <c r="H27" s="135" t="e">
        <f t="shared" si="0"/>
        <v>#REF!</v>
      </c>
    </row>
    <row r="28" spans="1:8" ht="15.75">
      <c r="A28" s="17">
        <v>20</v>
      </c>
      <c r="B28" s="28" t="s">
        <v>57</v>
      </c>
      <c r="C28" s="79" t="s">
        <v>57</v>
      </c>
      <c r="D28" s="29">
        <v>4002215001611</v>
      </c>
      <c r="E28" s="19">
        <f>'TNTTQUY II - 2015'!P30</f>
        <v>2343000</v>
      </c>
      <c r="F28" s="30"/>
      <c r="G28" s="134" t="e">
        <f>#REF!</f>
        <v>#REF!</v>
      </c>
      <c r="H28" s="135" t="e">
        <f t="shared" si="0"/>
        <v>#REF!</v>
      </c>
    </row>
    <row r="29" spans="1:8" ht="15.75">
      <c r="A29" s="17">
        <v>21</v>
      </c>
      <c r="B29" s="18" t="s">
        <v>59</v>
      </c>
      <c r="C29" s="70" t="s">
        <v>59</v>
      </c>
      <c r="D29" s="31">
        <v>4002215002167</v>
      </c>
      <c r="E29" s="31">
        <f>'TNTTQUY II - 2015'!P33</f>
        <v>1836000</v>
      </c>
      <c r="F29" s="32"/>
      <c r="G29" s="134" t="e">
        <f>#REF!</f>
        <v>#REF!</v>
      </c>
      <c r="H29" s="135" t="e">
        <f t="shared" si="0"/>
        <v>#REF!</v>
      </c>
    </row>
    <row r="30" spans="1:8" ht="15.75">
      <c r="A30" s="17">
        <v>22</v>
      </c>
      <c r="B30" s="18" t="s">
        <v>60</v>
      </c>
      <c r="C30" s="71" t="s">
        <v>60</v>
      </c>
      <c r="D30" s="31">
        <v>4002215005556</v>
      </c>
      <c r="E30" s="31">
        <f>'TNTTQUY II - 2015'!P34</f>
        <v>1556000</v>
      </c>
      <c r="F30" s="32"/>
      <c r="G30" s="134" t="e">
        <f>#REF!</f>
        <v>#REF!</v>
      </c>
      <c r="H30" s="135" t="e">
        <f t="shared" si="0"/>
        <v>#REF!</v>
      </c>
    </row>
    <row r="31" spans="1:8" ht="15.75">
      <c r="A31" s="17">
        <v>23</v>
      </c>
      <c r="B31" s="18" t="s">
        <v>155</v>
      </c>
      <c r="C31" s="71" t="s">
        <v>155</v>
      </c>
      <c r="D31" s="31">
        <v>4002215002390</v>
      </c>
      <c r="E31" s="31">
        <f>'TNTTQUY II - 2015'!P35</f>
        <v>2592000</v>
      </c>
      <c r="F31" s="32"/>
      <c r="G31" s="134" t="e">
        <f>#REF!</f>
        <v>#REF!</v>
      </c>
      <c r="H31" s="135" t="e">
        <f>E31-G31</f>
        <v>#REF!</v>
      </c>
    </row>
    <row r="32" spans="1:8" ht="15.75">
      <c r="A32" s="17">
        <v>24</v>
      </c>
      <c r="B32" s="18" t="s">
        <v>109</v>
      </c>
      <c r="C32" s="71" t="s">
        <v>109</v>
      </c>
      <c r="D32" s="31">
        <v>4002215001663</v>
      </c>
      <c r="E32" s="31">
        <f>'TNTTQUY II - 2015'!P36</f>
        <v>1980000</v>
      </c>
      <c r="F32" s="32"/>
      <c r="G32" s="134" t="e">
        <f>#REF!</f>
        <v>#REF!</v>
      </c>
      <c r="H32" s="135" t="e">
        <f t="shared" si="0"/>
        <v>#REF!</v>
      </c>
    </row>
    <row r="33" spans="1:8" ht="15.75">
      <c r="A33" s="17">
        <v>25</v>
      </c>
      <c r="B33" s="18" t="s">
        <v>111</v>
      </c>
      <c r="C33" s="71" t="s">
        <v>111</v>
      </c>
      <c r="D33" s="31">
        <v>4002215001736</v>
      </c>
      <c r="E33" s="31">
        <f>'TNTTQUY II - 2015'!P37</f>
        <v>1560000</v>
      </c>
      <c r="F33" s="34"/>
      <c r="G33" s="134"/>
      <c r="H33" s="135"/>
    </row>
    <row r="34" spans="1:8" ht="15.75">
      <c r="A34" s="17">
        <v>26</v>
      </c>
      <c r="B34" s="18" t="s">
        <v>62</v>
      </c>
      <c r="C34" s="175" t="s">
        <v>62</v>
      </c>
      <c r="D34" s="25">
        <v>4002215001532</v>
      </c>
      <c r="E34" s="31">
        <f>'TNTTQUY II - 2015'!P38</f>
        <v>2834000</v>
      </c>
      <c r="F34" s="20"/>
      <c r="G34" s="134" t="e">
        <f>#REF!</f>
        <v>#REF!</v>
      </c>
      <c r="H34" s="135" t="e">
        <f t="shared" si="0"/>
        <v>#REF!</v>
      </c>
    </row>
    <row r="35" spans="1:8" ht="15.75">
      <c r="A35" s="17">
        <v>27</v>
      </c>
      <c r="B35" s="18" t="s">
        <v>65</v>
      </c>
      <c r="C35" s="70" t="s">
        <v>65</v>
      </c>
      <c r="D35" s="31">
        <v>4002215001896</v>
      </c>
      <c r="E35" s="33">
        <f>'TNTTQUY II - 2015'!P41</f>
        <v>3577400</v>
      </c>
      <c r="F35" s="34"/>
      <c r="G35" s="134" t="e">
        <f>#REF!</f>
        <v>#REF!</v>
      </c>
      <c r="H35" s="135" t="e">
        <f t="shared" si="0"/>
        <v>#REF!</v>
      </c>
    </row>
    <row r="36" spans="1:8" ht="15.75">
      <c r="A36" s="17">
        <v>28</v>
      </c>
      <c r="B36" s="18" t="s">
        <v>67</v>
      </c>
      <c r="C36" s="71" t="s">
        <v>67</v>
      </c>
      <c r="D36" s="31">
        <v>4002215001930</v>
      </c>
      <c r="E36" s="33">
        <f>'TNTTQUY II - 2015'!P42</f>
        <v>2630800</v>
      </c>
      <c r="F36" s="32"/>
      <c r="G36" s="134" t="e">
        <f>#REF!</f>
        <v>#REF!</v>
      </c>
      <c r="H36" s="135" t="e">
        <f t="shared" si="0"/>
        <v>#REF!</v>
      </c>
    </row>
    <row r="37" spans="1:8" ht="15.75">
      <c r="A37" s="17">
        <v>29</v>
      </c>
      <c r="B37" s="18" t="s">
        <v>69</v>
      </c>
      <c r="C37" s="71" t="s">
        <v>69</v>
      </c>
      <c r="D37" s="31">
        <v>4002215001584</v>
      </c>
      <c r="E37" s="33">
        <f>'TNTTQUY II - 2015'!P43</f>
        <v>2236000</v>
      </c>
      <c r="F37" s="32"/>
      <c r="G37" s="134" t="e">
        <f>#REF!</f>
        <v>#REF!</v>
      </c>
      <c r="H37" s="135" t="e">
        <f t="shared" si="0"/>
        <v>#REF!</v>
      </c>
    </row>
    <row r="38" spans="1:8" ht="15.75">
      <c r="A38" s="17">
        <v>30</v>
      </c>
      <c r="B38" s="18" t="s">
        <v>71</v>
      </c>
      <c r="C38" s="71" t="s">
        <v>71</v>
      </c>
      <c r="D38" s="31">
        <v>4002215001590</v>
      </c>
      <c r="E38" s="33">
        <f>'TNTTQUY II - 2015'!P44</f>
        <v>1868400</v>
      </c>
      <c r="F38" s="32"/>
      <c r="G38" s="134" t="e">
        <f>#REF!</f>
        <v>#REF!</v>
      </c>
      <c r="H38" s="135" t="e">
        <f t="shared" si="0"/>
        <v>#REF!</v>
      </c>
    </row>
    <row r="39" spans="1:8" ht="15.75">
      <c r="A39" s="17">
        <v>31</v>
      </c>
      <c r="B39" s="18" t="s">
        <v>73</v>
      </c>
      <c r="C39" s="71" t="s">
        <v>73</v>
      </c>
      <c r="D39" s="31">
        <v>4002215001952</v>
      </c>
      <c r="E39" s="33">
        <f>'TNTTQUY II - 2015'!P45</f>
        <v>2276000</v>
      </c>
      <c r="F39" s="32"/>
      <c r="G39" s="134" t="e">
        <f>#REF!</f>
        <v>#REF!</v>
      </c>
      <c r="H39" s="135" t="e">
        <f t="shared" si="0"/>
        <v>#REF!</v>
      </c>
    </row>
    <row r="40" spans="1:8" ht="15.75">
      <c r="A40" s="17">
        <v>32</v>
      </c>
      <c r="B40" s="18" t="s">
        <v>74</v>
      </c>
      <c r="C40" s="105" t="s">
        <v>74</v>
      </c>
      <c r="D40" s="31">
        <v>4002215001640</v>
      </c>
      <c r="E40" s="33">
        <f>'TNTTQUY II - 2015'!P46</f>
        <v>2076000</v>
      </c>
      <c r="F40" s="32"/>
      <c r="G40" s="134" t="e">
        <f>#REF!</f>
        <v>#REF!</v>
      </c>
      <c r="H40" s="135" t="e">
        <f t="shared" si="0"/>
        <v>#REF!</v>
      </c>
    </row>
    <row r="41" spans="1:8" ht="15.75">
      <c r="A41" s="17">
        <v>33</v>
      </c>
      <c r="B41" s="18" t="s">
        <v>75</v>
      </c>
      <c r="C41" s="71" t="s">
        <v>75</v>
      </c>
      <c r="D41" s="31">
        <v>4002215002020</v>
      </c>
      <c r="E41" s="33">
        <f>'TNTTQUY II - 2015'!P47</f>
        <v>1836000</v>
      </c>
      <c r="F41" s="32"/>
      <c r="G41" s="134" t="e">
        <f>#REF!</f>
        <v>#REF!</v>
      </c>
      <c r="H41" s="135" t="e">
        <f t="shared" si="0"/>
        <v>#REF!</v>
      </c>
    </row>
    <row r="42" spans="1:8" ht="15.75">
      <c r="A42" s="17">
        <v>34</v>
      </c>
      <c r="B42" s="18" t="s">
        <v>77</v>
      </c>
      <c r="C42" s="71" t="s">
        <v>77</v>
      </c>
      <c r="D42" s="31">
        <v>4002215001917</v>
      </c>
      <c r="E42" s="33">
        <f>'TNTTQUY II - 2015'!P48</f>
        <v>1440000</v>
      </c>
      <c r="F42" s="32"/>
      <c r="G42" s="134" t="e">
        <f>#REF!</f>
        <v>#REF!</v>
      </c>
      <c r="H42" s="135" t="e">
        <f t="shared" si="0"/>
        <v>#REF!</v>
      </c>
    </row>
    <row r="43" spans="1:8" ht="15.75">
      <c r="A43" s="17">
        <v>35</v>
      </c>
      <c r="B43" s="18" t="s">
        <v>78</v>
      </c>
      <c r="C43" s="71" t="s">
        <v>78</v>
      </c>
      <c r="D43" s="31">
        <v>4002215001969</v>
      </c>
      <c r="E43" s="33">
        <f>'TNTTQUY II - 2015'!P49</f>
        <v>1800000</v>
      </c>
      <c r="F43" s="32"/>
      <c r="G43" s="134" t="e">
        <f>#REF!</f>
        <v>#REF!</v>
      </c>
      <c r="H43" s="135" t="e">
        <f t="shared" si="0"/>
        <v>#REF!</v>
      </c>
    </row>
    <row r="44" spans="1:8" ht="15.75">
      <c r="A44" s="17">
        <v>36</v>
      </c>
      <c r="B44" s="18" t="s">
        <v>80</v>
      </c>
      <c r="C44" s="72"/>
      <c r="D44" s="31">
        <v>4002215003203</v>
      </c>
      <c r="E44" s="33">
        <f>'TNTTQUY II - 2015'!P50</f>
        <v>600000</v>
      </c>
      <c r="F44" s="32"/>
      <c r="G44" s="134"/>
      <c r="H44" s="135"/>
    </row>
    <row r="45" spans="1:8" ht="15.75">
      <c r="A45" s="17">
        <v>37</v>
      </c>
      <c r="B45" s="18" t="s">
        <v>81</v>
      </c>
      <c r="C45" s="72" t="s">
        <v>81</v>
      </c>
      <c r="D45" s="31">
        <v>4002215002065</v>
      </c>
      <c r="E45" s="33">
        <f>'TNTTQUY II - 2015'!P51</f>
        <v>1680000</v>
      </c>
      <c r="F45" s="32"/>
      <c r="G45" s="134" t="e">
        <f>#REF!</f>
        <v>#REF!</v>
      </c>
      <c r="H45" s="135" t="e">
        <f t="shared" si="0"/>
        <v>#REF!</v>
      </c>
    </row>
    <row r="46" spans="1:8" ht="15.75">
      <c r="A46" s="17">
        <v>38</v>
      </c>
      <c r="B46" s="18" t="s">
        <v>87</v>
      </c>
      <c r="C46" s="105" t="s">
        <v>87</v>
      </c>
      <c r="D46" s="31">
        <v>4002215002121</v>
      </c>
      <c r="E46" s="31">
        <f>'TNTTQUY II - 2015'!P54</f>
        <v>2178000</v>
      </c>
      <c r="F46" s="32"/>
      <c r="G46" s="134" t="e">
        <f>#REF!</f>
        <v>#REF!</v>
      </c>
      <c r="H46" s="135" t="e">
        <f t="shared" si="0"/>
        <v>#REF!</v>
      </c>
    </row>
    <row r="47" spans="1:8" ht="15.75">
      <c r="A47" s="17">
        <v>39</v>
      </c>
      <c r="B47" s="18" t="s">
        <v>149</v>
      </c>
      <c r="C47" s="71" t="s">
        <v>149</v>
      </c>
      <c r="D47" s="31">
        <v>4002215001821</v>
      </c>
      <c r="E47" s="31">
        <f>'TNTTQUY II - 2015'!P55</f>
        <v>2894000</v>
      </c>
      <c r="F47" s="32"/>
      <c r="G47" s="134" t="e">
        <f>#REF!</f>
        <v>#REF!</v>
      </c>
      <c r="H47" s="135" t="e">
        <f t="shared" si="0"/>
        <v>#REF!</v>
      </c>
    </row>
    <row r="48" spans="1:8" ht="15.75">
      <c r="A48" s="17">
        <v>40</v>
      </c>
      <c r="B48" s="18" t="s">
        <v>136</v>
      </c>
      <c r="C48" s="71" t="s">
        <v>136</v>
      </c>
      <c r="D48" s="31">
        <v>4002215001850</v>
      </c>
      <c r="E48" s="31">
        <f>'TNTTQUY II - 2015'!P56</f>
        <v>1980000</v>
      </c>
      <c r="F48" s="32"/>
      <c r="G48" s="134" t="e">
        <f>#REF!</f>
        <v>#REF!</v>
      </c>
      <c r="H48" s="135" t="e">
        <f t="shared" si="0"/>
        <v>#REF!</v>
      </c>
    </row>
    <row r="49" spans="1:8" ht="15.75">
      <c r="A49" s="17">
        <v>41</v>
      </c>
      <c r="B49" s="18" t="s">
        <v>140</v>
      </c>
      <c r="C49" s="71" t="s">
        <v>140</v>
      </c>
      <c r="D49" s="31">
        <v>4002215001975</v>
      </c>
      <c r="E49" s="31">
        <f>'TNTTQUY II - 2015'!P57</f>
        <v>1340800</v>
      </c>
      <c r="F49" s="32"/>
      <c r="G49" s="134" t="e">
        <f>#REF!</f>
        <v>#REF!</v>
      </c>
      <c r="H49" s="135" t="e">
        <f t="shared" si="0"/>
        <v>#REF!</v>
      </c>
    </row>
    <row r="50" spans="1:8" ht="15.75">
      <c r="A50" s="17">
        <v>42</v>
      </c>
      <c r="B50" s="18" t="s">
        <v>141</v>
      </c>
      <c r="C50" s="71" t="s">
        <v>141</v>
      </c>
      <c r="D50" s="31">
        <v>4002215001923</v>
      </c>
      <c r="E50" s="31">
        <f>'TNTTQUY II - 2015'!P58</f>
        <v>1676000</v>
      </c>
      <c r="F50" s="32"/>
      <c r="G50" s="134" t="e">
        <f>#REF!</f>
        <v>#REF!</v>
      </c>
      <c r="H50" s="135" t="e">
        <f t="shared" si="0"/>
        <v>#REF!</v>
      </c>
    </row>
    <row r="51" spans="1:8" ht="15.75">
      <c r="A51" s="17">
        <v>43</v>
      </c>
      <c r="B51" s="18" t="s">
        <v>139</v>
      </c>
      <c r="C51" s="71" t="s">
        <v>139</v>
      </c>
      <c r="D51" s="31">
        <v>4002215001981</v>
      </c>
      <c r="E51" s="31">
        <f>'TNTTQUY II - 2015'!P59</f>
        <v>1796000</v>
      </c>
      <c r="F51" s="32"/>
      <c r="G51" s="134" t="e">
        <f>#REF!</f>
        <v>#REF!</v>
      </c>
      <c r="H51" s="135" t="e">
        <f t="shared" si="0"/>
        <v>#REF!</v>
      </c>
    </row>
    <row r="52" spans="1:8" ht="15.75">
      <c r="A52" s="17">
        <v>44</v>
      </c>
      <c r="B52" s="18" t="s">
        <v>137</v>
      </c>
      <c r="C52" s="71" t="s">
        <v>137</v>
      </c>
      <c r="D52" s="31">
        <v>4002215002036</v>
      </c>
      <c r="E52" s="31">
        <f>'TNTTQUY II - 2015'!P60</f>
        <v>1808900</v>
      </c>
      <c r="F52" s="32"/>
      <c r="G52" s="134" t="e">
        <f>#REF!</f>
        <v>#REF!</v>
      </c>
      <c r="H52" s="135" t="e">
        <f t="shared" si="0"/>
        <v>#REF!</v>
      </c>
    </row>
    <row r="53" spans="1:8" ht="15.75">
      <c r="A53" s="17">
        <v>45</v>
      </c>
      <c r="B53" s="18" t="s">
        <v>218</v>
      </c>
      <c r="C53" s="81" t="s">
        <v>218</v>
      </c>
      <c r="D53" s="31">
        <v>4002215022214</v>
      </c>
      <c r="E53" s="31">
        <f>'TNTTQUY II - 2015'!P61</f>
        <v>1436000</v>
      </c>
      <c r="F53" s="32"/>
      <c r="G53" s="134" t="e">
        <f>#REF!</f>
        <v>#REF!</v>
      </c>
      <c r="H53" s="135" t="e">
        <f t="shared" si="0"/>
        <v>#REF!</v>
      </c>
    </row>
    <row r="54" spans="1:8" ht="15.75">
      <c r="A54" s="17">
        <v>46</v>
      </c>
      <c r="B54" s="18" t="s">
        <v>142</v>
      </c>
      <c r="C54" s="105" t="s">
        <v>142</v>
      </c>
      <c r="D54" s="31">
        <v>4002215001900</v>
      </c>
      <c r="E54" s="31">
        <f>'TNTTQUY II - 2015'!P62</f>
        <v>2000000</v>
      </c>
      <c r="F54" s="32"/>
      <c r="G54" s="134" t="e">
        <f>#REF!</f>
        <v>#REF!</v>
      </c>
      <c r="H54" s="135" t="e">
        <f t="shared" si="0"/>
        <v>#REF!</v>
      </c>
    </row>
    <row r="55" spans="1:8" ht="15.75">
      <c r="A55" s="17">
        <v>47</v>
      </c>
      <c r="B55" s="18" t="s">
        <v>83</v>
      </c>
      <c r="C55" s="83" t="s">
        <v>83</v>
      </c>
      <c r="D55" s="31">
        <v>4002215002217</v>
      </c>
      <c r="E55" s="31">
        <f>'TNTTQUY II - 2015'!P65</f>
        <v>2570000</v>
      </c>
      <c r="F55" s="32"/>
      <c r="G55" s="134" t="e">
        <f>#REF!</f>
        <v>#REF!</v>
      </c>
      <c r="H55" s="135" t="e">
        <f t="shared" si="0"/>
        <v>#REF!</v>
      </c>
    </row>
    <row r="56" spans="1:8" ht="15.75">
      <c r="A56" s="17">
        <v>48</v>
      </c>
      <c r="B56" s="21" t="s">
        <v>84</v>
      </c>
      <c r="C56" s="71" t="s">
        <v>84</v>
      </c>
      <c r="D56" s="31">
        <v>4002215002088</v>
      </c>
      <c r="E56" s="31">
        <f>'TNTTQUY II - 2015'!P66</f>
        <v>2740800</v>
      </c>
      <c r="F56" s="32"/>
      <c r="G56" s="134" t="e">
        <f>#REF!</f>
        <v>#REF!</v>
      </c>
      <c r="H56" s="135" t="e">
        <f t="shared" si="0"/>
        <v>#REF!</v>
      </c>
    </row>
    <row r="57" spans="1:8" ht="15.75">
      <c r="A57" s="17">
        <v>49</v>
      </c>
      <c r="B57" s="22" t="s">
        <v>102</v>
      </c>
      <c r="C57" s="71" t="s">
        <v>102</v>
      </c>
      <c r="D57" s="31">
        <v>4002215002150</v>
      </c>
      <c r="E57" s="31">
        <f>'TNTTQUY II - 2015'!P67</f>
        <v>2418000</v>
      </c>
      <c r="F57" s="32"/>
      <c r="G57" s="134" t="e">
        <f>#REF!</f>
        <v>#REF!</v>
      </c>
      <c r="H57" s="135" t="e">
        <f t="shared" si="0"/>
        <v>#REF!</v>
      </c>
    </row>
    <row r="58" spans="1:8" ht="15.75">
      <c r="A58" s="17">
        <v>50</v>
      </c>
      <c r="B58" s="18" t="s">
        <v>90</v>
      </c>
      <c r="C58" s="123" t="s">
        <v>90</v>
      </c>
      <c r="D58" s="31">
        <v>4002215002094</v>
      </c>
      <c r="E58" s="31">
        <f>'TNTTQUY II - 2015'!P68</f>
        <v>2316000</v>
      </c>
      <c r="F58" s="32"/>
      <c r="G58" s="134" t="e">
        <f>#REF!</f>
        <v>#REF!</v>
      </c>
      <c r="H58" s="135" t="e">
        <f t="shared" si="0"/>
        <v>#REF!</v>
      </c>
    </row>
    <row r="59" spans="1:8" ht="15.75">
      <c r="A59" s="17">
        <v>51</v>
      </c>
      <c r="B59" s="18" t="s">
        <v>92</v>
      </c>
      <c r="C59" s="105" t="s">
        <v>92</v>
      </c>
      <c r="D59" s="31">
        <v>4002215002196</v>
      </c>
      <c r="E59" s="31">
        <f>'TNTTQUY II - 2015'!P69</f>
        <v>2962200</v>
      </c>
      <c r="F59" s="32"/>
      <c r="G59" s="134" t="e">
        <f>#REF!</f>
        <v>#REF!</v>
      </c>
      <c r="H59" s="135" t="e">
        <f t="shared" si="0"/>
        <v>#REF!</v>
      </c>
    </row>
    <row r="60" spans="1:8" ht="15.75">
      <c r="A60" s="17">
        <v>52</v>
      </c>
      <c r="B60" s="22" t="s">
        <v>80</v>
      </c>
      <c r="C60" s="105" t="s">
        <v>80</v>
      </c>
      <c r="D60" s="31">
        <v>4002215003783</v>
      </c>
      <c r="E60" s="31">
        <f>'TNTTQUY II - 2015'!P70</f>
        <v>1556000</v>
      </c>
      <c r="F60" s="32"/>
      <c r="G60" s="134" t="e">
        <f>#REF!</f>
        <v>#REF!</v>
      </c>
      <c r="H60" s="135" t="e">
        <f t="shared" si="0"/>
        <v>#REF!</v>
      </c>
    </row>
    <row r="61" spans="1:8" ht="15.75">
      <c r="A61" s="17">
        <v>53</v>
      </c>
      <c r="B61" s="22" t="s">
        <v>97</v>
      </c>
      <c r="C61" s="71" t="s">
        <v>97</v>
      </c>
      <c r="D61" s="31">
        <v>4002215002173</v>
      </c>
      <c r="E61" s="31">
        <f>'TNTTQUY II - 2015'!P71</f>
        <v>1244800</v>
      </c>
      <c r="F61" s="32"/>
      <c r="G61" s="134" t="e">
        <f>#REF!</f>
        <v>#REF!</v>
      </c>
      <c r="H61" s="135" t="e">
        <f t="shared" si="0"/>
        <v>#REF!</v>
      </c>
    </row>
    <row r="62" spans="1:8" ht="15.75">
      <c r="A62" s="17">
        <v>54</v>
      </c>
      <c r="B62" s="22" t="s">
        <v>206</v>
      </c>
      <c r="C62" s="71" t="s">
        <v>99</v>
      </c>
      <c r="D62" s="31">
        <v>4002215020928</v>
      </c>
      <c r="E62" s="31">
        <f>'TNTTQUY II - 2015'!P72</f>
        <v>1636000</v>
      </c>
      <c r="F62" s="32"/>
      <c r="G62" s="134" t="e">
        <f>#REF!</f>
        <v>#REF!</v>
      </c>
      <c r="H62" s="135" t="e">
        <f t="shared" si="0"/>
        <v>#REF!</v>
      </c>
    </row>
    <row r="63" spans="1:8" ht="15.75">
      <c r="A63" s="17">
        <v>55</v>
      </c>
      <c r="B63" s="22" t="s">
        <v>207</v>
      </c>
      <c r="C63" s="71" t="s">
        <v>100</v>
      </c>
      <c r="D63" s="31">
        <v>4002215020957</v>
      </c>
      <c r="E63" s="31">
        <f>'TNTTQUY II - 2015'!P73</f>
        <v>1436000</v>
      </c>
      <c r="F63" s="32"/>
      <c r="G63" s="134" t="e">
        <f>#REF!</f>
        <v>#REF!</v>
      </c>
      <c r="H63" s="135" t="e">
        <f t="shared" si="0"/>
        <v>#REF!</v>
      </c>
    </row>
    <row r="64" spans="1:8" ht="15.75">
      <c r="A64" s="17">
        <v>56</v>
      </c>
      <c r="B64" s="18" t="s">
        <v>167</v>
      </c>
      <c r="C64" s="70" t="s">
        <v>167</v>
      </c>
      <c r="D64" s="31">
        <v>4002215006486</v>
      </c>
      <c r="E64" s="31">
        <f>'TNTTQUY II - 2015'!P74</f>
        <v>1556000</v>
      </c>
      <c r="F64" s="32"/>
      <c r="G64" s="134" t="e">
        <f>#REF!</f>
        <v>#REF!</v>
      </c>
      <c r="H64" s="135" t="e">
        <f t="shared" si="0"/>
        <v>#REF!</v>
      </c>
    </row>
    <row r="65" spans="1:8" ht="15.75">
      <c r="A65" s="17">
        <v>57</v>
      </c>
      <c r="B65" s="18" t="s">
        <v>217</v>
      </c>
      <c r="C65" s="71" t="s">
        <v>217</v>
      </c>
      <c r="D65" s="31">
        <v>4002215022237</v>
      </c>
      <c r="E65" s="31">
        <f>'TNTTQUY II - 2015'!P75</f>
        <v>1436000</v>
      </c>
      <c r="F65" s="32"/>
      <c r="G65" s="134" t="e">
        <f>#REF!</f>
        <v>#REF!</v>
      </c>
      <c r="H65" s="135" t="e">
        <f t="shared" si="0"/>
        <v>#REF!</v>
      </c>
    </row>
    <row r="66" spans="1:8" ht="15.75">
      <c r="A66" s="17">
        <v>58</v>
      </c>
      <c r="B66" s="18" t="s">
        <v>165</v>
      </c>
      <c r="C66" s="71" t="s">
        <v>165</v>
      </c>
      <c r="D66" s="31">
        <v>4002215002302</v>
      </c>
      <c r="E66" s="31">
        <f>'TNTTQUY II - 2015'!P76</f>
        <v>1730000</v>
      </c>
      <c r="F66" s="32"/>
      <c r="G66" s="134" t="e">
        <f>#REF!</f>
        <v>#REF!</v>
      </c>
      <c r="H66" s="135" t="e">
        <f t="shared" si="0"/>
        <v>#REF!</v>
      </c>
    </row>
    <row r="67" spans="1:8" ht="15.75">
      <c r="A67" s="17">
        <v>59</v>
      </c>
      <c r="B67" s="18" t="s">
        <v>89</v>
      </c>
      <c r="C67" s="105" t="s">
        <v>89</v>
      </c>
      <c r="D67" s="31">
        <v>4002215002071</v>
      </c>
      <c r="E67" s="31">
        <f>'TNTTQUY II - 2015'!P79</f>
        <v>2630900</v>
      </c>
      <c r="F67" s="32"/>
      <c r="G67" s="134" t="e">
        <f>#REF!</f>
        <v>#REF!</v>
      </c>
      <c r="H67" s="135" t="e">
        <f t="shared" si="0"/>
        <v>#REF!</v>
      </c>
    </row>
    <row r="68" spans="1:8" ht="15.75">
      <c r="A68" s="17">
        <v>60</v>
      </c>
      <c r="B68" s="18" t="s">
        <v>93</v>
      </c>
      <c r="C68" s="105" t="s">
        <v>93</v>
      </c>
      <c r="D68" s="31">
        <v>4002215002109</v>
      </c>
      <c r="E68" s="31">
        <f>'TNTTQUY II - 2015'!P80</f>
        <v>2436000</v>
      </c>
      <c r="F68" s="32"/>
      <c r="G68" s="134" t="e">
        <f>#REF!</f>
        <v>#REF!</v>
      </c>
      <c r="H68" s="135" t="e">
        <f t="shared" si="0"/>
        <v>#REF!</v>
      </c>
    </row>
    <row r="69" spans="1:8" ht="15.75">
      <c r="A69" s="17">
        <v>61</v>
      </c>
      <c r="B69" s="18" t="s">
        <v>94</v>
      </c>
      <c r="C69" s="105" t="s">
        <v>94</v>
      </c>
      <c r="D69" s="31">
        <v>4002215002200</v>
      </c>
      <c r="E69" s="31">
        <f>'TNTTQUY II - 2015'!P81</f>
        <v>2397300</v>
      </c>
      <c r="F69" s="32"/>
      <c r="G69" s="134" t="e">
        <f>#REF!</f>
        <v>#REF!</v>
      </c>
      <c r="H69" s="135" t="e">
        <f t="shared" si="0"/>
        <v>#REF!</v>
      </c>
    </row>
    <row r="70" spans="1:8" ht="15.75">
      <c r="A70" s="17">
        <v>62</v>
      </c>
      <c r="B70" s="18" t="s">
        <v>95</v>
      </c>
      <c r="C70" s="84" t="s">
        <v>95</v>
      </c>
      <c r="D70" s="31">
        <v>4002215003941</v>
      </c>
      <c r="E70" s="31">
        <f>'TNTTQUY II - 2015'!P82</f>
        <v>2276000</v>
      </c>
      <c r="F70" s="32"/>
      <c r="G70" s="134" t="e">
        <f>#REF!</f>
        <v>#REF!</v>
      </c>
      <c r="H70" s="135" t="e">
        <f t="shared" si="0"/>
        <v>#REF!</v>
      </c>
    </row>
    <row r="71" spans="1:8" ht="15.75">
      <c r="A71" s="17">
        <v>63</v>
      </c>
      <c r="B71" s="18" t="s">
        <v>228</v>
      </c>
      <c r="C71" s="84" t="s">
        <v>226</v>
      </c>
      <c r="D71" s="31">
        <v>4002215003646</v>
      </c>
      <c r="E71" s="31">
        <f>'TNTTQUY II - 2015'!P83</f>
        <v>2576000</v>
      </c>
      <c r="F71" s="32"/>
      <c r="G71" s="134" t="e">
        <f>#REF!</f>
        <v>#REF!</v>
      </c>
      <c r="H71" s="135" t="e">
        <f t="shared" si="0"/>
        <v>#REF!</v>
      </c>
    </row>
    <row r="72" spans="1:8" ht="15.75">
      <c r="A72" s="17">
        <v>64</v>
      </c>
      <c r="B72" s="18" t="s">
        <v>96</v>
      </c>
      <c r="C72" s="71" t="s">
        <v>96</v>
      </c>
      <c r="D72" s="31">
        <v>4002215002115</v>
      </c>
      <c r="E72" s="31">
        <f>'TNTTQUY II - 2015'!P84</f>
        <v>1980000</v>
      </c>
      <c r="F72" s="32"/>
      <c r="G72" s="134" t="e">
        <f>#REF!</f>
        <v>#REF!</v>
      </c>
      <c r="H72" s="135" t="e">
        <f t="shared" si="0"/>
        <v>#REF!</v>
      </c>
    </row>
    <row r="73" spans="1:8" ht="15.75">
      <c r="A73" s="17">
        <v>65</v>
      </c>
      <c r="B73" s="22" t="s">
        <v>205</v>
      </c>
      <c r="C73" s="71" t="s">
        <v>101</v>
      </c>
      <c r="D73" s="31">
        <v>4002215020911</v>
      </c>
      <c r="E73" s="31">
        <f>'TNTTQUY II - 2015'!P85</f>
        <v>1436000</v>
      </c>
      <c r="F73" s="32"/>
      <c r="G73" s="134" t="e">
        <f>#REF!</f>
        <v>#REF!</v>
      </c>
      <c r="H73" s="135" t="e">
        <f t="shared" si="0"/>
        <v>#REF!</v>
      </c>
    </row>
    <row r="74" spans="1:8" ht="15.75">
      <c r="A74" s="17">
        <v>66</v>
      </c>
      <c r="B74" s="18" t="s">
        <v>105</v>
      </c>
      <c r="C74" s="96" t="s">
        <v>105</v>
      </c>
      <c r="D74" s="31">
        <v>4002215001670</v>
      </c>
      <c r="E74" s="31">
        <f>'TNTTQUY II - 2015'!P88</f>
        <v>2835200</v>
      </c>
      <c r="F74" s="32"/>
      <c r="G74" s="134" t="e">
        <f>#REF!</f>
        <v>#REF!</v>
      </c>
      <c r="H74" s="135" t="e">
        <f>E74-G74</f>
        <v>#REF!</v>
      </c>
    </row>
    <row r="75" spans="1:8" ht="15.75">
      <c r="A75" s="17">
        <v>67</v>
      </c>
      <c r="B75" s="18" t="s">
        <v>107</v>
      </c>
      <c r="C75" s="71" t="s">
        <v>107</v>
      </c>
      <c r="D75" s="31">
        <v>4002215003725</v>
      </c>
      <c r="E75" s="31">
        <f>'TNTTQUY II - 2015'!P89</f>
        <v>3030000</v>
      </c>
      <c r="F75" s="32"/>
      <c r="G75" s="134" t="e">
        <f>#REF!</f>
        <v>#REF!</v>
      </c>
      <c r="H75" s="135" t="e">
        <f>E75-G75</f>
        <v>#REF!</v>
      </c>
    </row>
    <row r="76" spans="1:8" ht="15.75">
      <c r="A76" s="17">
        <v>68</v>
      </c>
      <c r="B76" s="18" t="s">
        <v>108</v>
      </c>
      <c r="C76" s="71" t="s">
        <v>108</v>
      </c>
      <c r="D76" s="31">
        <v>4002215001707</v>
      </c>
      <c r="E76" s="31">
        <f>'TNTTQUY II - 2015'!P90</f>
        <v>1800000</v>
      </c>
      <c r="F76" s="32"/>
      <c r="G76" s="134" t="e">
        <f>#REF!</f>
        <v>#REF!</v>
      </c>
      <c r="H76" s="135" t="e">
        <f>E76-G76</f>
        <v>#REF!</v>
      </c>
    </row>
    <row r="77" spans="1:8" ht="15.75">
      <c r="A77" s="17">
        <v>69</v>
      </c>
      <c r="B77" s="18" t="s">
        <v>110</v>
      </c>
      <c r="C77" s="71" t="s">
        <v>110</v>
      </c>
      <c r="D77" s="31">
        <v>4002215001686</v>
      </c>
      <c r="E77" s="31">
        <f>'TNTTQUY II - 2015'!P91</f>
        <v>1996000</v>
      </c>
      <c r="F77" s="32"/>
      <c r="G77" s="134" t="e">
        <f>#REF!</f>
        <v>#REF!</v>
      </c>
      <c r="H77" s="135" t="e">
        <f aca="true" t="shared" si="1" ref="H77:H134">E77-G77</f>
        <v>#REF!</v>
      </c>
    </row>
    <row r="78" spans="1:8" ht="15.75">
      <c r="A78" s="17">
        <v>70</v>
      </c>
      <c r="B78" s="18" t="s">
        <v>113</v>
      </c>
      <c r="C78" s="105" t="s">
        <v>113</v>
      </c>
      <c r="D78" s="31">
        <v>4002215003810</v>
      </c>
      <c r="E78" s="31">
        <f>'TNTTQUY II - 2015'!P92</f>
        <v>1836700</v>
      </c>
      <c r="F78" s="32"/>
      <c r="G78" s="134" t="e">
        <f>#REF!</f>
        <v>#REF!</v>
      </c>
      <c r="H78" s="135" t="e">
        <f t="shared" si="1"/>
        <v>#REF!</v>
      </c>
    </row>
    <row r="79" spans="1:8" ht="15.75">
      <c r="A79" s="17">
        <v>71</v>
      </c>
      <c r="B79" s="18" t="s">
        <v>114</v>
      </c>
      <c r="C79" s="71" t="s">
        <v>114</v>
      </c>
      <c r="D79" s="35">
        <v>4002215008213</v>
      </c>
      <c r="E79" s="31">
        <f>'TNTTQUY II - 2015'!P93</f>
        <v>1436000</v>
      </c>
      <c r="F79" s="32"/>
      <c r="G79" s="134" t="e">
        <f>#REF!</f>
        <v>#REF!</v>
      </c>
      <c r="H79" s="135" t="e">
        <f t="shared" si="1"/>
        <v>#REF!</v>
      </c>
    </row>
    <row r="80" spans="1:8" ht="15.75">
      <c r="A80" s="17">
        <v>72</v>
      </c>
      <c r="B80" s="18" t="s">
        <v>115</v>
      </c>
      <c r="C80" s="71" t="s">
        <v>115</v>
      </c>
      <c r="D80" s="31">
        <v>4002215003153</v>
      </c>
      <c r="E80" s="31">
        <f>'TNTTQUY II - 2015'!P94</f>
        <v>2001300</v>
      </c>
      <c r="F80" s="32"/>
      <c r="G80" s="134" t="e">
        <f>#REF!</f>
        <v>#REF!</v>
      </c>
      <c r="H80" s="135" t="e">
        <f t="shared" si="1"/>
        <v>#REF!</v>
      </c>
    </row>
    <row r="81" spans="1:8" ht="15.75">
      <c r="A81" s="17">
        <v>73</v>
      </c>
      <c r="B81" s="18" t="s">
        <v>119</v>
      </c>
      <c r="C81" s="71" t="s">
        <v>119</v>
      </c>
      <c r="D81" s="31">
        <v>4002215002269</v>
      </c>
      <c r="E81" s="31">
        <f>'TNTTQUY II - 2015'!P97</f>
        <v>2576000</v>
      </c>
      <c r="F81" s="32"/>
      <c r="G81" s="134" t="e">
        <f>#REF!</f>
        <v>#REF!</v>
      </c>
      <c r="H81" s="135" t="e">
        <f t="shared" si="1"/>
        <v>#REF!</v>
      </c>
    </row>
    <row r="82" spans="1:8" ht="15.75">
      <c r="A82" s="17">
        <v>74</v>
      </c>
      <c r="B82" s="18" t="s">
        <v>121</v>
      </c>
      <c r="C82" s="71" t="s">
        <v>121</v>
      </c>
      <c r="D82" s="31">
        <v>4002215002230</v>
      </c>
      <c r="E82" s="31">
        <f>'TNTTQUY II - 2015'!P98</f>
        <v>2416000</v>
      </c>
      <c r="F82" s="32"/>
      <c r="G82" s="134" t="e">
        <f>#REF!</f>
        <v>#REF!</v>
      </c>
      <c r="H82" s="135" t="e">
        <f t="shared" si="1"/>
        <v>#REF!</v>
      </c>
    </row>
    <row r="83" spans="1:8" ht="15.75">
      <c r="A83" s="17">
        <v>75</v>
      </c>
      <c r="B83" s="22" t="s">
        <v>122</v>
      </c>
      <c r="C83" s="105" t="s">
        <v>122</v>
      </c>
      <c r="D83" s="31">
        <v>4002215002275</v>
      </c>
      <c r="E83" s="31">
        <f>'TNTTQUY II - 2015'!P99</f>
        <v>1436800</v>
      </c>
      <c r="F83" s="32"/>
      <c r="G83" s="134" t="e">
        <f>#REF!</f>
        <v>#REF!</v>
      </c>
      <c r="H83" s="135" t="e">
        <f t="shared" si="1"/>
        <v>#REF!</v>
      </c>
    </row>
    <row r="84" spans="1:8" ht="15.75">
      <c r="A84" s="17">
        <v>76</v>
      </c>
      <c r="B84" s="18" t="s">
        <v>123</v>
      </c>
      <c r="C84" s="71" t="s">
        <v>123</v>
      </c>
      <c r="D84" s="31">
        <v>4002215002252</v>
      </c>
      <c r="E84" s="31">
        <f>'TNTTQUY II - 2015'!P100</f>
        <v>1440000</v>
      </c>
      <c r="F84" s="32"/>
      <c r="G84" s="134" t="e">
        <f>#REF!</f>
        <v>#REF!</v>
      </c>
      <c r="H84" s="135" t="e">
        <f t="shared" si="1"/>
        <v>#REF!</v>
      </c>
    </row>
    <row r="85" spans="1:8" ht="15.75">
      <c r="A85" s="17">
        <v>77</v>
      </c>
      <c r="B85" s="21" t="s">
        <v>124</v>
      </c>
      <c r="C85" s="71" t="s">
        <v>124</v>
      </c>
      <c r="D85" s="25">
        <v>4002215002910</v>
      </c>
      <c r="E85" s="31">
        <f>'TNTTQUY II - 2015'!P101</f>
        <v>3032000</v>
      </c>
      <c r="F85" s="26"/>
      <c r="G85" s="134" t="e">
        <f>#REF!</f>
        <v>#REF!</v>
      </c>
      <c r="H85" s="135" t="e">
        <f t="shared" si="1"/>
        <v>#REF!</v>
      </c>
    </row>
    <row r="86" spans="1:8" ht="15.75">
      <c r="A86" s="17">
        <v>78</v>
      </c>
      <c r="B86" s="22" t="s">
        <v>125</v>
      </c>
      <c r="C86" s="96" t="s">
        <v>125</v>
      </c>
      <c r="D86" s="31">
        <v>4002215003130</v>
      </c>
      <c r="E86" s="31">
        <f>'TNTTQUY II - 2015'!P102</f>
        <v>1556500</v>
      </c>
      <c r="F86" s="32"/>
      <c r="G86" s="134" t="e">
        <f>#REF!</f>
        <v>#REF!</v>
      </c>
      <c r="H86" s="135" t="e">
        <f t="shared" si="1"/>
        <v>#REF!</v>
      </c>
    </row>
    <row r="87" spans="1:8" ht="15.75">
      <c r="A87" s="17">
        <v>79</v>
      </c>
      <c r="B87" s="18" t="s">
        <v>126</v>
      </c>
      <c r="C87" s="71" t="s">
        <v>126</v>
      </c>
      <c r="D87" s="35">
        <v>4002215008207</v>
      </c>
      <c r="E87" s="31">
        <f>'TNTTQUY II - 2015'!P103</f>
        <v>1340300</v>
      </c>
      <c r="F87" s="32"/>
      <c r="G87" s="134" t="e">
        <f>#REF!</f>
        <v>#REF!</v>
      </c>
      <c r="H87" s="135" t="e">
        <f t="shared" si="1"/>
        <v>#REF!</v>
      </c>
    </row>
    <row r="88" spans="1:8" ht="15.75">
      <c r="A88" s="17">
        <v>80</v>
      </c>
      <c r="B88" s="18" t="s">
        <v>127</v>
      </c>
      <c r="C88" s="72" t="s">
        <v>127</v>
      </c>
      <c r="D88" s="31">
        <v>4002215006542</v>
      </c>
      <c r="E88" s="31">
        <f>'TNTTQUY II - 2015'!P104</f>
        <v>1452300</v>
      </c>
      <c r="F88" s="32"/>
      <c r="G88" s="134" t="e">
        <f>#REF!</f>
        <v>#REF!</v>
      </c>
      <c r="H88" s="135" t="e">
        <f t="shared" si="1"/>
        <v>#REF!</v>
      </c>
    </row>
    <row r="89" spans="1:8" ht="15.75">
      <c r="A89" s="17">
        <v>81</v>
      </c>
      <c r="B89" s="22" t="s">
        <v>239</v>
      </c>
      <c r="C89" s="72"/>
      <c r="D89" s="31">
        <v>4002215032072</v>
      </c>
      <c r="E89" s="31">
        <f>'TNTTQUY II - 2015'!P105</f>
        <v>1494000</v>
      </c>
      <c r="F89" s="32"/>
      <c r="G89" s="134"/>
      <c r="H89" s="135"/>
    </row>
    <row r="90" spans="1:8" ht="15.75">
      <c r="A90" s="17">
        <v>82</v>
      </c>
      <c r="B90" s="22" t="s">
        <v>128</v>
      </c>
      <c r="C90" s="175" t="s">
        <v>128</v>
      </c>
      <c r="D90" s="31">
        <v>4002215003885</v>
      </c>
      <c r="E90" s="31">
        <f>'TNTTQUY II - 2015'!P106</f>
        <v>1556000</v>
      </c>
      <c r="F90" s="32"/>
      <c r="G90" s="134" t="e">
        <f>#REF!</f>
        <v>#REF!</v>
      </c>
      <c r="H90" s="135" t="e">
        <f t="shared" si="1"/>
        <v>#REF!</v>
      </c>
    </row>
    <row r="91" spans="1:8" ht="15.75">
      <c r="A91" s="17">
        <v>83</v>
      </c>
      <c r="B91" s="18" t="s">
        <v>131</v>
      </c>
      <c r="C91" s="94" t="s">
        <v>131</v>
      </c>
      <c r="D91" s="31">
        <v>4002215003731</v>
      </c>
      <c r="E91" s="31">
        <f>'TNTTQUY II - 2015'!P109</f>
        <v>3368000</v>
      </c>
      <c r="F91" s="32"/>
      <c r="G91" s="134" t="e">
        <f>#REF!</f>
        <v>#REF!</v>
      </c>
      <c r="H91" s="135" t="e">
        <f t="shared" si="1"/>
        <v>#REF!</v>
      </c>
    </row>
    <row r="92" spans="1:8" ht="15.75">
      <c r="A92" s="17">
        <v>84</v>
      </c>
      <c r="B92" s="18" t="s">
        <v>133</v>
      </c>
      <c r="C92" s="70" t="s">
        <v>133</v>
      </c>
      <c r="D92" s="31">
        <v>4002215001838</v>
      </c>
      <c r="E92" s="31">
        <f>'TNTTQUY II - 2015'!P110</f>
        <v>2636000</v>
      </c>
      <c r="F92" s="32"/>
      <c r="G92" s="134" t="e">
        <f>#REF!</f>
        <v>#REF!</v>
      </c>
      <c r="H92" s="135" t="e">
        <f t="shared" si="1"/>
        <v>#REF!</v>
      </c>
    </row>
    <row r="93" spans="1:8" ht="15.75">
      <c r="A93" s="17">
        <v>85</v>
      </c>
      <c r="B93" s="18" t="s">
        <v>135</v>
      </c>
      <c r="C93" s="71" t="s">
        <v>135</v>
      </c>
      <c r="D93" s="31">
        <v>4002215001946</v>
      </c>
      <c r="E93" s="31">
        <f>'TNTTQUY II - 2015'!P111</f>
        <v>1980000</v>
      </c>
      <c r="F93" s="32"/>
      <c r="G93" s="134" t="e">
        <f>#REF!</f>
        <v>#REF!</v>
      </c>
      <c r="H93" s="135" t="e">
        <f t="shared" si="1"/>
        <v>#REF!</v>
      </c>
    </row>
    <row r="94" spans="1:8" ht="15.75">
      <c r="A94" s="17">
        <v>86</v>
      </c>
      <c r="B94" s="18" t="s">
        <v>138</v>
      </c>
      <c r="C94" s="96" t="s">
        <v>138</v>
      </c>
      <c r="D94" s="31">
        <v>4002215001880</v>
      </c>
      <c r="E94" s="31">
        <f>'TNTTQUY II - 2015'!P112</f>
        <v>1452500</v>
      </c>
      <c r="F94" s="32"/>
      <c r="G94" s="134" t="e">
        <f>#REF!</f>
        <v>#REF!</v>
      </c>
      <c r="H94" s="135" t="e">
        <f t="shared" si="1"/>
        <v>#REF!</v>
      </c>
    </row>
    <row r="95" spans="1:8" ht="15.75">
      <c r="A95" s="17">
        <v>87</v>
      </c>
      <c r="B95" s="18" t="s">
        <v>143</v>
      </c>
      <c r="C95" s="105" t="s">
        <v>143</v>
      </c>
      <c r="D95" s="31">
        <v>4002215003833</v>
      </c>
      <c r="E95" s="31">
        <f>'TNTTQUY II - 2015'!P113</f>
        <v>1556000</v>
      </c>
      <c r="F95" s="32"/>
      <c r="G95" s="134" t="e">
        <f>#REF!</f>
        <v>#REF!</v>
      </c>
      <c r="H95" s="135" t="e">
        <f t="shared" si="1"/>
        <v>#REF!</v>
      </c>
    </row>
    <row r="96" spans="1:8" ht="15.75">
      <c r="A96" s="17">
        <v>88</v>
      </c>
      <c r="B96" s="18" t="s">
        <v>144</v>
      </c>
      <c r="C96" s="71" t="s">
        <v>144</v>
      </c>
      <c r="D96" s="31">
        <v>4002215003840</v>
      </c>
      <c r="E96" s="31">
        <f>'TNTTQUY II - 2015'!P114</f>
        <v>1676000</v>
      </c>
      <c r="F96" s="32"/>
      <c r="G96" s="134" t="e">
        <f>#REF!</f>
        <v>#REF!</v>
      </c>
      <c r="H96" s="135" t="e">
        <f t="shared" si="1"/>
        <v>#REF!</v>
      </c>
    </row>
    <row r="97" spans="1:8" ht="15.75">
      <c r="A97" s="17">
        <v>89</v>
      </c>
      <c r="B97" s="18" t="s">
        <v>146</v>
      </c>
      <c r="C97" s="71" t="s">
        <v>146</v>
      </c>
      <c r="D97" s="31">
        <v>4002215006513</v>
      </c>
      <c r="E97" s="31">
        <f>'TNTTQUY II - 2015'!P115</f>
        <v>1746000</v>
      </c>
      <c r="F97" s="32"/>
      <c r="G97" s="134" t="e">
        <f>#REF!</f>
        <v>#REF!</v>
      </c>
      <c r="H97" s="135" t="e">
        <f t="shared" si="1"/>
        <v>#REF!</v>
      </c>
    </row>
    <row r="98" spans="1:8" ht="15.75">
      <c r="A98" s="17">
        <v>90</v>
      </c>
      <c r="B98" s="18" t="s">
        <v>147</v>
      </c>
      <c r="C98" s="71" t="s">
        <v>147</v>
      </c>
      <c r="D98" s="31">
        <v>4002215006492</v>
      </c>
      <c r="E98" s="31">
        <f>'TNTTQUY II - 2015'!P116</f>
        <v>1556000</v>
      </c>
      <c r="F98" s="32"/>
      <c r="G98" s="134" t="e">
        <f>#REF!</f>
        <v>#REF!</v>
      </c>
      <c r="H98" s="135" t="e">
        <f t="shared" si="1"/>
        <v>#REF!</v>
      </c>
    </row>
    <row r="99" spans="1:8" ht="15.75">
      <c r="A99" s="17">
        <v>91</v>
      </c>
      <c r="B99" s="18" t="s">
        <v>148</v>
      </c>
      <c r="C99" s="81" t="s">
        <v>148</v>
      </c>
      <c r="D99" s="35">
        <v>4002215011520</v>
      </c>
      <c r="E99" s="31">
        <f>'TNTTQUY II - 2015'!P117</f>
        <v>1560000</v>
      </c>
      <c r="F99" s="32"/>
      <c r="G99" s="134" t="e">
        <f>#REF!</f>
        <v>#REF!</v>
      </c>
      <c r="H99" s="135" t="e">
        <f t="shared" si="1"/>
        <v>#REF!</v>
      </c>
    </row>
    <row r="100" spans="1:8" ht="15.75">
      <c r="A100" s="17">
        <v>92</v>
      </c>
      <c r="B100" s="18" t="s">
        <v>113</v>
      </c>
      <c r="C100" s="71" t="s">
        <v>113</v>
      </c>
      <c r="D100" s="31">
        <v>4002215022220</v>
      </c>
      <c r="E100" s="31">
        <f>'TNTTQUY II - 2015'!P118</f>
        <v>1560000</v>
      </c>
      <c r="F100" s="32"/>
      <c r="G100" s="134" t="e">
        <f>#REF!</f>
        <v>#REF!</v>
      </c>
      <c r="H100" s="135" t="e">
        <f t="shared" si="1"/>
        <v>#REF!</v>
      </c>
    </row>
    <row r="101" spans="1:8" ht="15.75">
      <c r="A101" s="17">
        <v>93</v>
      </c>
      <c r="B101" s="81" t="s">
        <v>224</v>
      </c>
      <c r="C101" s="81" t="s">
        <v>224</v>
      </c>
      <c r="D101" s="31">
        <v>4002215028387</v>
      </c>
      <c r="E101" s="31">
        <f>'TNTTQUY II - 2015'!P119</f>
        <v>1316000</v>
      </c>
      <c r="F101" s="32"/>
      <c r="G101" s="134" t="e">
        <f>#REF!</f>
        <v>#REF!</v>
      </c>
      <c r="H101" s="135" t="e">
        <f t="shared" si="1"/>
        <v>#REF!</v>
      </c>
    </row>
    <row r="102" spans="1:8" ht="15.75">
      <c r="A102" s="17">
        <v>94</v>
      </c>
      <c r="B102" s="71" t="s">
        <v>225</v>
      </c>
      <c r="C102" s="71" t="s">
        <v>225</v>
      </c>
      <c r="D102" s="31">
        <v>4002215028393</v>
      </c>
      <c r="E102" s="31">
        <f>'TNTTQUY II - 2015'!P120</f>
        <v>1316000</v>
      </c>
      <c r="F102" s="32"/>
      <c r="G102" s="134" t="e">
        <f>#REF!</f>
        <v>#REF!</v>
      </c>
      <c r="H102" s="135" t="e">
        <f t="shared" si="1"/>
        <v>#REF!</v>
      </c>
    </row>
    <row r="103" spans="1:8" ht="15.75">
      <c r="A103" s="17">
        <v>95</v>
      </c>
      <c r="B103" s="18" t="s">
        <v>219</v>
      </c>
      <c r="C103" s="81" t="s">
        <v>219</v>
      </c>
      <c r="D103" s="35">
        <v>4002215022193</v>
      </c>
      <c r="E103" s="31">
        <f>'TNTTQUY II - 2015'!P121</f>
        <v>1436000</v>
      </c>
      <c r="F103" s="32"/>
      <c r="G103" s="134" t="e">
        <f>#REF!</f>
        <v>#REF!</v>
      </c>
      <c r="H103" s="135" t="e">
        <f t="shared" si="1"/>
        <v>#REF!</v>
      </c>
    </row>
    <row r="104" spans="1:8" ht="15.75">
      <c r="A104" s="17">
        <v>96</v>
      </c>
      <c r="B104" s="18" t="s">
        <v>152</v>
      </c>
      <c r="C104" s="96" t="s">
        <v>152</v>
      </c>
      <c r="D104" s="31">
        <v>4002215002383</v>
      </c>
      <c r="E104" s="31">
        <f>'TNTTQUY II - 2015'!P124</f>
        <v>2436000</v>
      </c>
      <c r="F104" s="32"/>
      <c r="G104" s="134" t="e">
        <f>#REF!</f>
        <v>#REF!</v>
      </c>
      <c r="H104" s="135" t="e">
        <f t="shared" si="1"/>
        <v>#REF!</v>
      </c>
    </row>
    <row r="105" spans="1:8" ht="15.75">
      <c r="A105" s="17">
        <v>97</v>
      </c>
      <c r="B105" s="21" t="s">
        <v>153</v>
      </c>
      <c r="C105" s="71" t="s">
        <v>153</v>
      </c>
      <c r="D105" s="33">
        <v>4002215001844</v>
      </c>
      <c r="E105" s="31">
        <f>'TNTTQUY II - 2015'!P125</f>
        <v>3337400</v>
      </c>
      <c r="F105" s="34"/>
      <c r="G105" s="134" t="e">
        <f>#REF!</f>
        <v>#REF!</v>
      </c>
      <c r="H105" s="135" t="e">
        <f t="shared" si="1"/>
        <v>#REF!</v>
      </c>
    </row>
    <row r="106" spans="1:8" ht="15.75">
      <c r="A106" s="17">
        <v>98</v>
      </c>
      <c r="B106" s="18" t="s">
        <v>154</v>
      </c>
      <c r="C106" s="175" t="s">
        <v>154</v>
      </c>
      <c r="D106" s="31">
        <v>4002215002377</v>
      </c>
      <c r="E106" s="31">
        <f>'TNTTQUY II - 2015'!P126</f>
        <v>2986500</v>
      </c>
      <c r="F106" s="32"/>
      <c r="G106" s="134" t="e">
        <f>#REF!</f>
        <v>#REF!</v>
      </c>
      <c r="H106" s="135" t="e">
        <f t="shared" si="1"/>
        <v>#REF!</v>
      </c>
    </row>
    <row r="107" spans="1:8" ht="15.75">
      <c r="A107" s="17">
        <v>99</v>
      </c>
      <c r="B107" s="18" t="s">
        <v>156</v>
      </c>
      <c r="C107" s="71" t="s">
        <v>156</v>
      </c>
      <c r="D107" s="31">
        <v>4002215002410</v>
      </c>
      <c r="E107" s="31">
        <f>'TNTTQUY II - 2015'!P127</f>
        <v>1801300</v>
      </c>
      <c r="F107" s="32"/>
      <c r="G107" s="134" t="e">
        <f>#REF!</f>
        <v>#REF!</v>
      </c>
      <c r="H107" s="135" t="e">
        <f t="shared" si="1"/>
        <v>#REF!</v>
      </c>
    </row>
    <row r="108" spans="1:8" ht="15.75">
      <c r="A108" s="17">
        <v>100</v>
      </c>
      <c r="B108" s="22" t="s">
        <v>157</v>
      </c>
      <c r="C108" s="71" t="s">
        <v>157</v>
      </c>
      <c r="D108" s="31">
        <v>4002215003827</v>
      </c>
      <c r="E108" s="31">
        <f>'TNTTQUY II - 2015'!P128</f>
        <v>1836700</v>
      </c>
      <c r="F108" s="32"/>
      <c r="G108" s="134" t="e">
        <f>#REF!</f>
        <v>#REF!</v>
      </c>
      <c r="H108" s="135" t="e">
        <f t="shared" si="1"/>
        <v>#REF!</v>
      </c>
    </row>
    <row r="109" spans="1:8" ht="15.75">
      <c r="A109" s="17">
        <v>101</v>
      </c>
      <c r="B109" s="18" t="s">
        <v>118</v>
      </c>
      <c r="C109" s="70" t="s">
        <v>118</v>
      </c>
      <c r="D109" s="35">
        <v>4002215008220</v>
      </c>
      <c r="E109" s="31">
        <f>'TNTTQUY II - 2015'!P129</f>
        <v>1436000</v>
      </c>
      <c r="F109" s="32"/>
      <c r="G109" s="134" t="e">
        <f>#REF!</f>
        <v>#REF!</v>
      </c>
      <c r="H109" s="135" t="e">
        <f t="shared" si="1"/>
        <v>#REF!</v>
      </c>
    </row>
    <row r="110" spans="1:8" ht="15.75">
      <c r="A110" s="17">
        <v>102</v>
      </c>
      <c r="B110" s="22" t="s">
        <v>242</v>
      </c>
      <c r="C110" s="81"/>
      <c r="D110" s="35">
        <v>4002215032145</v>
      </c>
      <c r="E110" s="31">
        <f>'TNTTQUY II - 2015'!P130</f>
        <v>1148600</v>
      </c>
      <c r="F110" s="32"/>
      <c r="G110" s="134"/>
      <c r="H110" s="135"/>
    </row>
    <row r="111" spans="1:8" ht="15.75">
      <c r="A111" s="17">
        <v>103</v>
      </c>
      <c r="B111" s="22" t="s">
        <v>158</v>
      </c>
      <c r="C111" s="72" t="s">
        <v>158</v>
      </c>
      <c r="D111" s="31">
        <v>4002215002138</v>
      </c>
      <c r="E111" s="31">
        <f>'TNTTQUY II - 2015'!P131</f>
        <v>1730000</v>
      </c>
      <c r="F111" s="32"/>
      <c r="G111" s="134" t="e">
        <f>#REF!</f>
        <v>#REF!</v>
      </c>
      <c r="H111" s="135" t="e">
        <f t="shared" si="1"/>
        <v>#REF!</v>
      </c>
    </row>
    <row r="112" spans="1:8" ht="15.75">
      <c r="A112" s="17">
        <v>104</v>
      </c>
      <c r="B112" s="18" t="s">
        <v>134</v>
      </c>
      <c r="C112" s="96" t="s">
        <v>134</v>
      </c>
      <c r="D112" s="31">
        <v>4002215001815</v>
      </c>
      <c r="E112" s="31">
        <f>'TNTTQUY II - 2015'!P134</f>
        <v>2398000</v>
      </c>
      <c r="F112" s="32"/>
      <c r="G112" s="134" t="e">
        <f>#REF!</f>
        <v>#REF!</v>
      </c>
      <c r="H112" s="135" t="e">
        <f>E112-G112</f>
        <v>#REF!</v>
      </c>
    </row>
    <row r="113" spans="1:8" ht="15.75">
      <c r="A113" s="17">
        <v>105</v>
      </c>
      <c r="B113" s="18" t="s">
        <v>162</v>
      </c>
      <c r="C113" s="71" t="s">
        <v>162</v>
      </c>
      <c r="D113" s="31">
        <v>4002215002354</v>
      </c>
      <c r="E113" s="31">
        <f>'TNTTQUY II - 2015'!P135</f>
        <v>3010900</v>
      </c>
      <c r="F113" s="32"/>
      <c r="G113" s="134" t="e">
        <f>#REF!</f>
        <v>#REF!</v>
      </c>
      <c r="H113" s="135" t="e">
        <f t="shared" si="1"/>
        <v>#REF!</v>
      </c>
    </row>
    <row r="114" spans="1:8" ht="15.75">
      <c r="A114" s="17">
        <v>106</v>
      </c>
      <c r="B114" s="18" t="s">
        <v>164</v>
      </c>
      <c r="C114" s="71" t="s">
        <v>164</v>
      </c>
      <c r="D114" s="31">
        <v>4002215002325</v>
      </c>
      <c r="E114" s="31">
        <f>'TNTTQUY II - 2015'!P136</f>
        <v>1860000</v>
      </c>
      <c r="F114" s="32"/>
      <c r="G114" s="134" t="e">
        <f>#REF!</f>
        <v>#REF!</v>
      </c>
      <c r="H114" s="135" t="e">
        <f t="shared" si="1"/>
        <v>#REF!</v>
      </c>
    </row>
    <row r="115" spans="1:8" ht="15.75">
      <c r="A115" s="17">
        <v>107</v>
      </c>
      <c r="B115" s="18" t="s">
        <v>166</v>
      </c>
      <c r="C115" s="71" t="s">
        <v>166</v>
      </c>
      <c r="D115" s="31">
        <v>4002215006507</v>
      </c>
      <c r="E115" s="31">
        <f>'TNTTQUY II - 2015'!P137</f>
        <v>1746000</v>
      </c>
      <c r="F115" s="32"/>
      <c r="G115" s="134" t="e">
        <f>#REF!</f>
        <v>#REF!</v>
      </c>
      <c r="H115" s="135" t="e">
        <f t="shared" si="1"/>
        <v>#REF!</v>
      </c>
    </row>
    <row r="116" spans="1:8" ht="15.75">
      <c r="A116" s="17">
        <v>108</v>
      </c>
      <c r="B116" s="18" t="s">
        <v>168</v>
      </c>
      <c r="C116" s="71" t="s">
        <v>168</v>
      </c>
      <c r="D116" s="31">
        <v>4002215003118</v>
      </c>
      <c r="E116" s="31">
        <f>'TNTTQUY II - 2015'!P138</f>
        <v>2679600</v>
      </c>
      <c r="F116" s="32"/>
      <c r="G116" s="134" t="e">
        <f>#REF!</f>
        <v>#REF!</v>
      </c>
      <c r="H116" s="135" t="e">
        <f t="shared" si="1"/>
        <v>#REF!</v>
      </c>
    </row>
    <row r="117" spans="1:8" ht="15.75">
      <c r="A117" s="17">
        <v>109</v>
      </c>
      <c r="B117" s="18" t="s">
        <v>169</v>
      </c>
      <c r="C117" s="71" t="s">
        <v>169</v>
      </c>
      <c r="D117" s="31">
        <v>4002215003630</v>
      </c>
      <c r="E117" s="31">
        <f>'TNTTQUY II - 2015'!P139</f>
        <v>2576000</v>
      </c>
      <c r="F117" s="32"/>
      <c r="G117" s="134" t="e">
        <f>#REF!</f>
        <v>#REF!</v>
      </c>
      <c r="H117" s="135" t="e">
        <f t="shared" si="1"/>
        <v>#REF!</v>
      </c>
    </row>
    <row r="118" spans="1:8" ht="15.75">
      <c r="A118" s="17">
        <v>110</v>
      </c>
      <c r="B118" s="38" t="s">
        <v>170</v>
      </c>
      <c r="C118" s="71" t="s">
        <v>170</v>
      </c>
      <c r="D118" s="36">
        <v>4002215020934</v>
      </c>
      <c r="E118" s="31">
        <f>'TNTTQUY II - 2015'!P140</f>
        <v>1148800</v>
      </c>
      <c r="F118" s="37"/>
      <c r="G118" s="134" t="e">
        <f>#REF!</f>
        <v>#REF!</v>
      </c>
      <c r="H118" s="135" t="e">
        <f t="shared" si="1"/>
        <v>#REF!</v>
      </c>
    </row>
    <row r="119" spans="1:8" ht="15.75">
      <c r="A119" s="17">
        <v>111</v>
      </c>
      <c r="B119" s="72" t="s">
        <v>234</v>
      </c>
      <c r="C119" s="72" t="s">
        <v>234</v>
      </c>
      <c r="D119" s="36">
        <v>4002215029531</v>
      </c>
      <c r="E119" s="31">
        <f>'TNTTQUY II - 2015'!P141</f>
        <v>1316000</v>
      </c>
      <c r="F119" s="37"/>
      <c r="G119" s="134"/>
      <c r="H119" s="135"/>
    </row>
    <row r="120" spans="1:8" ht="15.75">
      <c r="A120" s="17">
        <v>112</v>
      </c>
      <c r="B120" s="22" t="s">
        <v>171</v>
      </c>
      <c r="C120" s="72" t="s">
        <v>171</v>
      </c>
      <c r="D120" s="36">
        <v>4002215002427</v>
      </c>
      <c r="E120" s="31">
        <f>'TNTTQUY II - 2015'!P142</f>
        <v>1800000</v>
      </c>
      <c r="F120" s="37"/>
      <c r="G120" s="134" t="e">
        <f>#REF!</f>
        <v>#REF!</v>
      </c>
      <c r="H120" s="135" t="e">
        <f t="shared" si="1"/>
        <v>#REF!</v>
      </c>
    </row>
    <row r="121" spans="1:8" ht="15.75">
      <c r="A121" s="17">
        <v>113</v>
      </c>
      <c r="B121" s="18" t="s">
        <v>174</v>
      </c>
      <c r="C121" s="70" t="s">
        <v>174</v>
      </c>
      <c r="D121" s="31">
        <v>4002215002462</v>
      </c>
      <c r="E121" s="31">
        <f>'TNTTQUY II - 2015'!P145</f>
        <v>2737800</v>
      </c>
      <c r="F121" s="32"/>
      <c r="G121" s="134" t="e">
        <f>#REF!</f>
        <v>#REF!</v>
      </c>
      <c r="H121" s="135" t="e">
        <f t="shared" si="1"/>
        <v>#REF!</v>
      </c>
    </row>
    <row r="122" spans="1:8" ht="15.75">
      <c r="A122" s="17">
        <v>114</v>
      </c>
      <c r="B122" s="18" t="s">
        <v>61</v>
      </c>
      <c r="C122" s="71" t="s">
        <v>61</v>
      </c>
      <c r="D122" s="31">
        <v>4002215003226</v>
      </c>
      <c r="E122" s="31">
        <f>'TNTTQUY II - 2015'!P146</f>
        <v>2557800</v>
      </c>
      <c r="F122" s="32"/>
      <c r="G122" s="134" t="e">
        <f>#REF!</f>
        <v>#REF!</v>
      </c>
      <c r="H122" s="135" t="e">
        <f>E122-G122</f>
        <v>#REF!</v>
      </c>
    </row>
    <row r="123" spans="1:8" ht="15.75">
      <c r="A123" s="17">
        <v>115</v>
      </c>
      <c r="B123" s="18" t="s">
        <v>175</v>
      </c>
      <c r="C123" s="71" t="s">
        <v>175</v>
      </c>
      <c r="D123" s="31">
        <v>4002215002433</v>
      </c>
      <c r="E123" s="31">
        <f>'TNTTQUY II - 2015'!P147</f>
        <v>1801300</v>
      </c>
      <c r="F123" s="32"/>
      <c r="G123" s="134" t="e">
        <f>#REF!</f>
        <v>#REF!</v>
      </c>
      <c r="H123" s="135" t="e">
        <f t="shared" si="1"/>
        <v>#REF!</v>
      </c>
    </row>
    <row r="124" spans="1:8" ht="15.75">
      <c r="A124" s="17">
        <v>116</v>
      </c>
      <c r="B124" s="21" t="s">
        <v>176</v>
      </c>
      <c r="C124" s="72" t="s">
        <v>176</v>
      </c>
      <c r="D124" s="31">
        <v>4002215002440</v>
      </c>
      <c r="E124" s="31">
        <f>'TNTTQUY II - 2015'!P148</f>
        <v>1800000</v>
      </c>
      <c r="F124" s="32"/>
      <c r="G124" s="134" t="e">
        <f>#REF!</f>
        <v>#REF!</v>
      </c>
      <c r="H124" s="135" t="e">
        <f t="shared" si="1"/>
        <v>#REF!</v>
      </c>
    </row>
    <row r="125" spans="1:8" ht="15.75">
      <c r="A125" s="17">
        <v>117</v>
      </c>
      <c r="B125" s="21" t="s">
        <v>177</v>
      </c>
      <c r="C125" s="105" t="s">
        <v>177</v>
      </c>
      <c r="D125" s="31">
        <v>4002215003719</v>
      </c>
      <c r="E125" s="31">
        <f>'TNTTQUY II - 2015'!P149</f>
        <v>1452500</v>
      </c>
      <c r="F125" s="32"/>
      <c r="G125" s="134" t="e">
        <f>#REF!</f>
        <v>#REF!</v>
      </c>
      <c r="H125" s="135" t="e">
        <f t="shared" si="1"/>
        <v>#REF!</v>
      </c>
    </row>
    <row r="126" spans="1:8" ht="15.75">
      <c r="A126" s="17">
        <v>118</v>
      </c>
      <c r="B126" s="18" t="s">
        <v>178</v>
      </c>
      <c r="C126" s="71" t="s">
        <v>178</v>
      </c>
      <c r="D126" s="31">
        <v>4002215002587</v>
      </c>
      <c r="E126" s="31">
        <f>'TNTTQUY II - 2015'!P150</f>
        <v>2000000</v>
      </c>
      <c r="F126" s="32"/>
      <c r="G126" s="134" t="e">
        <f>#REF!</f>
        <v>#REF!</v>
      </c>
      <c r="H126" s="135" t="e">
        <f t="shared" si="1"/>
        <v>#REF!</v>
      </c>
    </row>
    <row r="127" spans="1:8" ht="15.75">
      <c r="A127" s="17">
        <v>119</v>
      </c>
      <c r="B127" s="18" t="s">
        <v>179</v>
      </c>
      <c r="C127" s="106" t="s">
        <v>179</v>
      </c>
      <c r="D127" s="31">
        <v>4002215003182</v>
      </c>
      <c r="E127" s="31">
        <f>'TNTTQUY II - 2015'!P151</f>
        <v>1436800</v>
      </c>
      <c r="F127" s="32"/>
      <c r="G127" s="134" t="e">
        <f>#REF!</f>
        <v>#REF!</v>
      </c>
      <c r="H127" s="135" t="e">
        <f t="shared" si="1"/>
        <v>#REF!</v>
      </c>
    </row>
    <row r="128" spans="1:8" ht="15.75">
      <c r="A128" s="17">
        <v>120</v>
      </c>
      <c r="B128" s="21" t="s">
        <v>180</v>
      </c>
      <c r="C128" s="72" t="s">
        <v>180</v>
      </c>
      <c r="D128" s="31">
        <v>4002215002456</v>
      </c>
      <c r="E128" s="31">
        <f>'TNTTQUY II - 2015'!P152</f>
        <v>1876000</v>
      </c>
      <c r="F128" s="32"/>
      <c r="G128" s="134" t="e">
        <f>#REF!</f>
        <v>#REF!</v>
      </c>
      <c r="H128" s="135" t="e">
        <f t="shared" si="1"/>
        <v>#REF!</v>
      </c>
    </row>
    <row r="129" spans="1:8" ht="15.75">
      <c r="A129" s="17">
        <v>121</v>
      </c>
      <c r="B129" s="18" t="s">
        <v>183</v>
      </c>
      <c r="C129" s="94" t="s">
        <v>183</v>
      </c>
      <c r="D129" s="31">
        <v>4002215001634</v>
      </c>
      <c r="E129" s="31">
        <f>'TNTTQUY II - 2015'!P155</f>
        <v>3032000</v>
      </c>
      <c r="F129" s="32"/>
      <c r="G129" s="134" t="e">
        <f>#REF!</f>
        <v>#REF!</v>
      </c>
      <c r="H129" s="135" t="e">
        <f t="shared" si="1"/>
        <v>#REF!</v>
      </c>
    </row>
    <row r="130" spans="1:8" ht="15.75">
      <c r="A130" s="17">
        <v>122</v>
      </c>
      <c r="B130" s="18" t="s">
        <v>184</v>
      </c>
      <c r="C130" s="96" t="s">
        <v>184</v>
      </c>
      <c r="D130" s="31">
        <v>4002215001765</v>
      </c>
      <c r="E130" s="31">
        <f>'TNTTQUY II - 2015'!P156</f>
        <v>2704000</v>
      </c>
      <c r="F130" s="32"/>
      <c r="G130" s="134" t="e">
        <f>#REF!</f>
        <v>#REF!</v>
      </c>
      <c r="H130" s="135" t="e">
        <f t="shared" si="1"/>
        <v>#REF!</v>
      </c>
    </row>
    <row r="131" spans="1:8" ht="15.75">
      <c r="A131" s="17">
        <v>123</v>
      </c>
      <c r="B131" s="18" t="s">
        <v>185</v>
      </c>
      <c r="C131" s="105" t="s">
        <v>185</v>
      </c>
      <c r="D131" s="31">
        <v>4002215001657</v>
      </c>
      <c r="E131" s="31">
        <f>'TNTTQUY II - 2015'!P157</f>
        <v>2046200</v>
      </c>
      <c r="F131" s="32"/>
      <c r="G131" s="134" t="e">
        <f>#REF!</f>
        <v>#REF!</v>
      </c>
      <c r="H131" s="135" t="e">
        <f t="shared" si="1"/>
        <v>#REF!</v>
      </c>
    </row>
    <row r="132" spans="1:8" ht="15.75">
      <c r="A132" s="17">
        <v>124</v>
      </c>
      <c r="B132" s="18" t="s">
        <v>186</v>
      </c>
      <c r="C132" s="71" t="s">
        <v>186</v>
      </c>
      <c r="D132" s="31">
        <v>4002215003879</v>
      </c>
      <c r="E132" s="31">
        <f>'TNTTQUY II - 2015'!P158</f>
        <v>1800000</v>
      </c>
      <c r="F132" s="32"/>
      <c r="G132" s="134" t="e">
        <f>#REF!</f>
        <v>#REF!</v>
      </c>
      <c r="H132" s="135" t="e">
        <f t="shared" si="1"/>
        <v>#REF!</v>
      </c>
    </row>
    <row r="133" spans="1:8" ht="15.75">
      <c r="A133" s="17">
        <v>125</v>
      </c>
      <c r="B133" s="18" t="s">
        <v>187</v>
      </c>
      <c r="C133" s="105" t="s">
        <v>187</v>
      </c>
      <c r="D133" s="31">
        <v>4002215001742</v>
      </c>
      <c r="E133" s="31">
        <f>'TNTTQUY II - 2015'!P159</f>
        <v>2244000</v>
      </c>
      <c r="F133" s="32"/>
      <c r="G133" s="134" t="e">
        <f>#REF!</f>
        <v>#REF!</v>
      </c>
      <c r="H133" s="135" t="e">
        <f t="shared" si="1"/>
        <v>#REF!</v>
      </c>
    </row>
    <row r="134" spans="1:8" ht="15.75">
      <c r="A134" s="17">
        <v>126</v>
      </c>
      <c r="B134" s="18" t="s">
        <v>188</v>
      </c>
      <c r="C134" s="71" t="s">
        <v>188</v>
      </c>
      <c r="D134" s="31">
        <v>4002215001788</v>
      </c>
      <c r="E134" s="31">
        <f>'TNTTQUY II - 2015'!P160</f>
        <v>0</v>
      </c>
      <c r="F134" s="32"/>
      <c r="G134" s="134" t="e">
        <f>#REF!</f>
        <v>#REF!</v>
      </c>
      <c r="H134" s="135" t="e">
        <f t="shared" si="1"/>
        <v>#REF!</v>
      </c>
    </row>
    <row r="135" spans="1:8" ht="15.75">
      <c r="A135" s="17">
        <v>127</v>
      </c>
      <c r="B135" s="18" t="s">
        <v>236</v>
      </c>
      <c r="C135" s="105" t="s">
        <v>236</v>
      </c>
      <c r="D135" s="31">
        <v>4002215006457</v>
      </c>
      <c r="E135" s="31">
        <f>'TNTTQUY II - 2015'!P161</f>
        <v>1500000</v>
      </c>
      <c r="F135" s="32"/>
      <c r="G135" s="134" t="e">
        <f>#REF!</f>
        <v>#REF!</v>
      </c>
      <c r="H135" s="135" t="e">
        <f aca="true" t="shared" si="2" ref="H135:H148">E135-G135</f>
        <v>#REF!</v>
      </c>
    </row>
    <row r="136" spans="1:8" ht="15.75">
      <c r="A136" s="17">
        <v>128</v>
      </c>
      <c r="B136" s="18" t="s">
        <v>189</v>
      </c>
      <c r="C136" s="105" t="s">
        <v>189</v>
      </c>
      <c r="D136" s="31">
        <v>4002215006470</v>
      </c>
      <c r="E136" s="31">
        <f>'TNTTQUY II - 2015'!P162</f>
        <v>1800000</v>
      </c>
      <c r="F136" s="32"/>
      <c r="G136" s="134" t="e">
        <f>#REF!</f>
        <v>#REF!</v>
      </c>
      <c r="H136" s="135" t="e">
        <f t="shared" si="2"/>
        <v>#REF!</v>
      </c>
    </row>
    <row r="137" spans="1:8" ht="15.75">
      <c r="A137" s="17">
        <v>129</v>
      </c>
      <c r="B137" s="18" t="s">
        <v>190</v>
      </c>
      <c r="C137" s="105" t="s">
        <v>190</v>
      </c>
      <c r="D137" s="31">
        <v>4002215001873</v>
      </c>
      <c r="E137" s="31">
        <f>'TNTTQUY II - 2015'!P163</f>
        <v>1801300</v>
      </c>
      <c r="F137" s="32"/>
      <c r="G137" s="134" t="e">
        <f>#REF!</f>
        <v>#REF!</v>
      </c>
      <c r="H137" s="135" t="e">
        <f t="shared" si="2"/>
        <v>#REF!</v>
      </c>
    </row>
    <row r="138" spans="1:8" ht="15.75">
      <c r="A138" s="17">
        <v>130</v>
      </c>
      <c r="B138" s="18" t="s">
        <v>191</v>
      </c>
      <c r="C138" s="105" t="s">
        <v>191</v>
      </c>
      <c r="D138" s="31">
        <v>4002215001794</v>
      </c>
      <c r="E138" s="31">
        <f>'TNTTQUY II - 2015'!P164</f>
        <v>2038000</v>
      </c>
      <c r="F138" s="32"/>
      <c r="G138" s="134" t="e">
        <f>#REF!</f>
        <v>#REF!</v>
      </c>
      <c r="H138" s="135" t="e">
        <f t="shared" si="2"/>
        <v>#REF!</v>
      </c>
    </row>
    <row r="139" spans="1:8" ht="15.75">
      <c r="A139" s="17">
        <v>131</v>
      </c>
      <c r="B139" s="123" t="s">
        <v>227</v>
      </c>
      <c r="C139" s="123" t="s">
        <v>227</v>
      </c>
      <c r="D139" s="31">
        <v>4002215028291</v>
      </c>
      <c r="E139" s="31">
        <f>'TNTTQUY II - 2015'!P165</f>
        <v>1316000</v>
      </c>
      <c r="F139" s="32"/>
      <c r="G139" s="134" t="e">
        <f>#REF!</f>
        <v>#REF!</v>
      </c>
      <c r="H139" s="135" t="e">
        <f t="shared" si="2"/>
        <v>#REF!</v>
      </c>
    </row>
    <row r="140" spans="1:8" ht="15.75">
      <c r="A140" s="17">
        <v>132</v>
      </c>
      <c r="B140" s="123" t="s">
        <v>240</v>
      </c>
      <c r="C140" s="123"/>
      <c r="D140" s="31">
        <v>4002215032066</v>
      </c>
      <c r="E140" s="31">
        <f>'TNTTQUY II - 2015'!P166</f>
        <v>1494000</v>
      </c>
      <c r="F140" s="32"/>
      <c r="G140" s="134"/>
      <c r="H140" s="135"/>
    </row>
    <row r="141" spans="1:8" ht="15.75">
      <c r="A141" s="17">
        <v>133</v>
      </c>
      <c r="B141" s="18" t="s">
        <v>192</v>
      </c>
      <c r="C141" s="146" t="s">
        <v>192</v>
      </c>
      <c r="D141" s="31">
        <v>4002215020940</v>
      </c>
      <c r="E141" s="31">
        <f>'TNTTQUY II - 2015'!P167</f>
        <v>1904000</v>
      </c>
      <c r="F141" s="32"/>
      <c r="G141" s="134" t="e">
        <f>#REF!</f>
        <v>#REF!</v>
      </c>
      <c r="H141" s="135" t="e">
        <f t="shared" si="2"/>
        <v>#REF!</v>
      </c>
    </row>
    <row r="142" spans="1:8" ht="15.75">
      <c r="A142" s="17">
        <v>134</v>
      </c>
      <c r="B142" s="18" t="s">
        <v>161</v>
      </c>
      <c r="C142" s="96" t="s">
        <v>161</v>
      </c>
      <c r="D142" s="31">
        <v>4002215002319</v>
      </c>
      <c r="E142" s="31">
        <f>'TNTTQUY II - 2015'!P170</f>
        <v>3096000</v>
      </c>
      <c r="F142" s="32"/>
      <c r="G142" s="134" t="e">
        <f>#REF!</f>
        <v>#REF!</v>
      </c>
      <c r="H142" s="135" t="e">
        <f>E142-G142</f>
        <v>#REF!</v>
      </c>
    </row>
    <row r="143" spans="1:8" ht="15.75">
      <c r="A143" s="17">
        <v>135</v>
      </c>
      <c r="B143" s="18" t="s">
        <v>194</v>
      </c>
      <c r="C143" s="70" t="s">
        <v>194</v>
      </c>
      <c r="D143" s="31">
        <v>4002215003097</v>
      </c>
      <c r="E143" s="31">
        <f>'TNTTQUY II - 2015'!P171</f>
        <v>1730000</v>
      </c>
      <c r="F143" s="32"/>
      <c r="G143" s="134" t="e">
        <f>#REF!</f>
        <v>#REF!</v>
      </c>
      <c r="H143" s="135" t="e">
        <f t="shared" si="2"/>
        <v>#REF!</v>
      </c>
    </row>
    <row r="144" spans="1:8" ht="15.75">
      <c r="A144" s="17">
        <v>136</v>
      </c>
      <c r="B144" s="18" t="s">
        <v>195</v>
      </c>
      <c r="C144" s="71" t="s">
        <v>195</v>
      </c>
      <c r="D144" s="31">
        <v>4002215001720</v>
      </c>
      <c r="E144" s="31">
        <f>'TNTTQUY II - 2015'!P172</f>
        <v>2060000</v>
      </c>
      <c r="F144" s="32"/>
      <c r="G144" s="134" t="e">
        <f>#REF!</f>
        <v>#REF!</v>
      </c>
      <c r="H144" s="135" t="e">
        <f t="shared" si="2"/>
        <v>#REF!</v>
      </c>
    </row>
    <row r="145" spans="1:11" ht="15.75">
      <c r="A145" s="17">
        <v>137</v>
      </c>
      <c r="B145" s="18" t="s">
        <v>196</v>
      </c>
      <c r="C145" s="105" t="s">
        <v>196</v>
      </c>
      <c r="D145" s="31">
        <v>4002215002007</v>
      </c>
      <c r="E145" s="31">
        <f>'TNTTQUY II - 2015'!P173</f>
        <v>1620000</v>
      </c>
      <c r="F145" s="32"/>
      <c r="G145" s="134" t="e">
        <f>#REF!</f>
        <v>#REF!</v>
      </c>
      <c r="H145" s="135" t="e">
        <f t="shared" si="2"/>
        <v>#REF!</v>
      </c>
      <c r="K145" s="134"/>
    </row>
    <row r="146" spans="1:8" ht="15.75">
      <c r="A146" s="17">
        <v>138</v>
      </c>
      <c r="B146" s="18" t="s">
        <v>197</v>
      </c>
      <c r="C146" s="105" t="s">
        <v>197</v>
      </c>
      <c r="D146" s="31">
        <v>4002215002223</v>
      </c>
      <c r="E146" s="31">
        <f>'TNTTQUY II - 2015'!P174</f>
        <v>1980000</v>
      </c>
      <c r="F146" s="32"/>
      <c r="G146" s="134" t="e">
        <f>#REF!</f>
        <v>#REF!</v>
      </c>
      <c r="H146" s="135" t="e">
        <f t="shared" si="2"/>
        <v>#REF!</v>
      </c>
    </row>
    <row r="147" spans="1:8" ht="15.75">
      <c r="A147" s="17">
        <v>139</v>
      </c>
      <c r="B147" s="18" t="s">
        <v>163</v>
      </c>
      <c r="C147" s="71" t="s">
        <v>163</v>
      </c>
      <c r="D147" s="31">
        <v>4002215002348</v>
      </c>
      <c r="E147" s="31">
        <f>'TNTTQUY II - 2015'!P175</f>
        <v>1796000</v>
      </c>
      <c r="F147" s="32"/>
      <c r="G147" s="134" t="e">
        <f>#REF!</f>
        <v>#REF!</v>
      </c>
      <c r="H147" s="135" t="e">
        <f t="shared" si="2"/>
        <v>#REF!</v>
      </c>
    </row>
    <row r="148" spans="1:8" ht="15.75">
      <c r="A148" s="17">
        <v>140</v>
      </c>
      <c r="B148" s="22" t="s">
        <v>198</v>
      </c>
      <c r="C148" s="72" t="s">
        <v>198</v>
      </c>
      <c r="D148" s="36">
        <v>4002215002360</v>
      </c>
      <c r="E148" s="31">
        <f>'TNTTQUY II - 2015'!P176</f>
        <v>1800000</v>
      </c>
      <c r="F148" s="37"/>
      <c r="G148" s="134" t="e">
        <f>#REF!</f>
        <v>#REF!</v>
      </c>
      <c r="H148" s="135" t="e">
        <f t="shared" si="2"/>
        <v>#REF!</v>
      </c>
    </row>
    <row r="149" spans="1:11" ht="15.75">
      <c r="A149" s="17">
        <v>141</v>
      </c>
      <c r="B149" s="18" t="s">
        <v>269</v>
      </c>
      <c r="C149" s="268"/>
      <c r="D149" s="31">
        <v>4002215003370</v>
      </c>
      <c r="E149" s="31">
        <f>'TNTTQUY II - 2015'!P179</f>
        <v>1730000</v>
      </c>
      <c r="F149" s="269"/>
      <c r="G149" s="134"/>
      <c r="H149" s="135"/>
      <c r="K149" s="134"/>
    </row>
    <row r="150" spans="1:8" ht="16.5" thickBot="1">
      <c r="A150" s="17">
        <v>142</v>
      </c>
      <c r="B150" s="264" t="s">
        <v>233</v>
      </c>
      <c r="C150" s="265"/>
      <c r="D150" s="266">
        <v>4002215003521</v>
      </c>
      <c r="E150" s="31">
        <f>'TNTTQUY II - 2015'!P180</f>
        <v>750000</v>
      </c>
      <c r="F150" s="267"/>
      <c r="G150" s="134"/>
      <c r="H150" s="135"/>
    </row>
    <row r="151" spans="1:11" ht="16.5" thickBot="1">
      <c r="A151" s="39">
        <f>COUNT(A9:A150)</f>
        <v>142</v>
      </c>
      <c r="B151" s="40" t="s">
        <v>208</v>
      </c>
      <c r="C151" s="40"/>
      <c r="D151" s="40"/>
      <c r="E151" s="41">
        <f>SUM(E9:E150)</f>
        <v>282834900</v>
      </c>
      <c r="F151" s="42"/>
      <c r="G151" s="134" t="e">
        <f>SUM(G9:G148)</f>
        <v>#REF!</v>
      </c>
      <c r="K151" s="134"/>
    </row>
    <row r="152" spans="1:7" s="280" customFormat="1" ht="15.75" thickTop="1">
      <c r="A152" s="278"/>
      <c r="B152" s="278"/>
      <c r="C152" s="278"/>
      <c r="D152" s="290"/>
      <c r="E152" s="290"/>
      <c r="F152" s="290"/>
      <c r="G152" s="279" t="e">
        <f>E151-G151</f>
        <v>#REF!</v>
      </c>
    </row>
    <row r="153" spans="1:6" ht="15.75">
      <c r="A153" s="43"/>
      <c r="B153" s="43"/>
      <c r="C153" s="43"/>
      <c r="D153" s="44"/>
      <c r="E153" s="291" t="s">
        <v>230</v>
      </c>
      <c r="F153" s="291"/>
    </row>
    <row r="154" spans="1:6" ht="15.75">
      <c r="A154" s="289" t="s">
        <v>200</v>
      </c>
      <c r="B154" s="289"/>
      <c r="C154" s="149"/>
      <c r="D154" s="45"/>
      <c r="E154" s="289" t="s">
        <v>209</v>
      </c>
      <c r="F154" s="289"/>
    </row>
    <row r="157" spans="1:6" ht="18.75">
      <c r="A157" s="47"/>
      <c r="B157" s="47"/>
      <c r="C157" s="47"/>
      <c r="D157" s="47"/>
      <c r="E157" s="47"/>
      <c r="F157" s="47"/>
    </row>
    <row r="158" spans="1:6" ht="18.75">
      <c r="A158" s="47"/>
      <c r="B158" s="47"/>
      <c r="C158" s="47"/>
      <c r="D158" s="47"/>
      <c r="E158" s="47"/>
      <c r="F158" s="47"/>
    </row>
    <row r="159" spans="1:6" ht="18.75">
      <c r="A159" s="47"/>
      <c r="B159" s="47"/>
      <c r="C159" s="47"/>
      <c r="D159" s="47"/>
      <c r="E159" s="47"/>
      <c r="F159" s="47"/>
    </row>
    <row r="160" spans="1:6" ht="18.75">
      <c r="A160" s="47"/>
      <c r="B160" s="47"/>
      <c r="C160" s="47"/>
      <c r="D160" s="47"/>
      <c r="E160" s="47"/>
      <c r="F160" s="47"/>
    </row>
    <row r="161" spans="1:6" ht="18.75">
      <c r="A161" s="47"/>
      <c r="B161" s="47"/>
      <c r="C161" s="47"/>
      <c r="D161" s="47"/>
      <c r="E161" s="47"/>
      <c r="F161" s="47"/>
    </row>
    <row r="162" spans="1:6" ht="18.75">
      <c r="A162" s="47"/>
      <c r="B162" s="47"/>
      <c r="C162" s="47"/>
      <c r="D162" s="47"/>
      <c r="E162" s="47"/>
      <c r="F162" s="47"/>
    </row>
    <row r="163" spans="1:6" ht="18.75">
      <c r="A163" s="47"/>
      <c r="B163" s="47"/>
      <c r="C163" s="47"/>
      <c r="D163" s="47"/>
      <c r="E163" s="47"/>
      <c r="F163" s="47"/>
    </row>
    <row r="164" spans="1:6" ht="18.75">
      <c r="A164" s="47"/>
      <c r="B164" s="47"/>
      <c r="C164" s="47"/>
      <c r="D164" s="47"/>
      <c r="E164" s="47"/>
      <c r="F164" s="47"/>
    </row>
  </sheetData>
  <sheetProtection/>
  <mergeCells count="11">
    <mergeCell ref="F6:F7"/>
    <mergeCell ref="A154:B154"/>
    <mergeCell ref="D152:F152"/>
    <mergeCell ref="E153:F153"/>
    <mergeCell ref="E154:F154"/>
    <mergeCell ref="A1:F3"/>
    <mergeCell ref="A4:F4"/>
    <mergeCell ref="A6:A7"/>
    <mergeCell ref="B6:B7"/>
    <mergeCell ref="D6:D7"/>
    <mergeCell ref="E6:E7"/>
  </mergeCells>
  <printOptions/>
  <pageMargins left="0.56" right="0.33" top="0.74" bottom="0.64" header="0.56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8"/>
  <sheetViews>
    <sheetView tabSelected="1" zoomScalePageLayoutView="0" workbookViewId="0" topLeftCell="A164">
      <selection activeCell="Q175" sqref="Q175"/>
    </sheetView>
  </sheetViews>
  <sheetFormatPr defaultColWidth="9.140625" defaultRowHeight="15"/>
  <cols>
    <col min="1" max="1" width="5.140625" style="8" customWidth="1"/>
    <col min="2" max="2" width="24.00390625" style="9" customWidth="1"/>
    <col min="3" max="3" width="4.57421875" style="9" hidden="1" customWidth="1"/>
    <col min="4" max="4" width="7.421875" style="67" customWidth="1"/>
    <col min="5" max="5" width="12.28125" style="11" hidden="1" customWidth="1"/>
    <col min="6" max="6" width="15.7109375" style="10" hidden="1" customWidth="1"/>
    <col min="7" max="7" width="6.00390625" style="11" hidden="1" customWidth="1"/>
    <col min="8" max="8" width="6.00390625" style="11" customWidth="1"/>
    <col min="9" max="9" width="7.8515625" style="9" customWidth="1"/>
    <col min="10" max="10" width="8.00390625" style="9" customWidth="1"/>
    <col min="11" max="11" width="8.7109375" style="9" customWidth="1"/>
    <col min="12" max="12" width="12.421875" style="4" hidden="1" customWidth="1"/>
    <col min="13" max="13" width="11.421875" style="64" customWidth="1"/>
    <col min="14" max="14" width="13.8515625" style="65" hidden="1" customWidth="1"/>
    <col min="15" max="15" width="21.8515625" style="65" hidden="1" customWidth="1"/>
    <col min="16" max="16" width="13.7109375" style="65" customWidth="1"/>
    <col min="17" max="17" width="28.00390625" style="136" customWidth="1"/>
    <col min="18" max="18" width="10.140625" style="56" customWidth="1"/>
    <col min="19" max="19" width="9.140625" style="54" customWidth="1"/>
    <col min="20" max="20" width="10.421875" style="54" bestFit="1" customWidth="1"/>
    <col min="21" max="16384" width="9.140625" style="54" customWidth="1"/>
  </cols>
  <sheetData>
    <row r="1" spans="1:11" ht="35.25" customHeight="1">
      <c r="A1" s="333" t="s">
        <v>0</v>
      </c>
      <c r="B1" s="333"/>
      <c r="C1" s="333"/>
      <c r="D1" s="333"/>
      <c r="E1" s="1"/>
      <c r="F1" s="2"/>
      <c r="G1" s="1"/>
      <c r="H1" s="1"/>
      <c r="I1" s="3"/>
      <c r="J1" s="3"/>
      <c r="K1" s="3"/>
    </row>
    <row r="2" spans="1:18" ht="69" customHeight="1">
      <c r="A2" s="334" t="s">
        <v>241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8" ht="32.25" customHeight="1" hidden="1">
      <c r="A3" s="335" t="s">
        <v>1</v>
      </c>
      <c r="B3" s="335"/>
      <c r="C3" s="335"/>
      <c r="D3" s="335"/>
      <c r="E3" s="335"/>
      <c r="F3" s="335"/>
      <c r="G3" s="335"/>
      <c r="H3" s="335"/>
      <c r="I3" s="335"/>
      <c r="J3" s="335"/>
      <c r="K3" s="270"/>
      <c r="L3" s="55">
        <v>600000</v>
      </c>
      <c r="M3" s="55"/>
      <c r="N3" s="55">
        <f>3*$L$3</f>
        <v>1800000</v>
      </c>
      <c r="O3" s="55"/>
      <c r="P3" s="55"/>
      <c r="Q3" s="137"/>
      <c r="R3" s="66"/>
    </row>
    <row r="4" spans="1:18" ht="32.25" customHeight="1" hidden="1">
      <c r="A4" s="270"/>
      <c r="B4" s="270"/>
      <c r="C4" s="270"/>
      <c r="D4" s="270"/>
      <c r="E4" s="270"/>
      <c r="F4" s="272"/>
      <c r="G4" s="273"/>
      <c r="H4" s="273"/>
      <c r="I4" s="270"/>
      <c r="J4" s="270"/>
      <c r="K4" s="270"/>
      <c r="L4" s="55"/>
      <c r="M4" s="55"/>
      <c r="N4" s="55"/>
      <c r="O4" s="55"/>
      <c r="P4" s="55"/>
      <c r="Q4" s="137"/>
      <c r="R4" s="66"/>
    </row>
    <row r="5" spans="1:18" ht="17.25" thickBot="1">
      <c r="A5" s="6"/>
      <c r="B5" s="5"/>
      <c r="C5" s="5"/>
      <c r="D5" s="66"/>
      <c r="E5" s="7"/>
      <c r="F5" s="5"/>
      <c r="G5" s="7"/>
      <c r="H5" s="7"/>
      <c r="I5" s="5"/>
      <c r="J5" s="5"/>
      <c r="K5" s="5"/>
      <c r="L5" s="55"/>
      <c r="M5" s="55"/>
      <c r="N5" s="55"/>
      <c r="O5" s="55"/>
      <c r="P5" s="55"/>
      <c r="Q5" s="137"/>
      <c r="R5" s="66"/>
    </row>
    <row r="6" spans="1:18" s="190" customFormat="1" ht="34.5" customHeight="1" thickTop="1">
      <c r="A6" s="336" t="s">
        <v>2</v>
      </c>
      <c r="B6" s="338" t="s">
        <v>3</v>
      </c>
      <c r="C6" s="338" t="s">
        <v>4</v>
      </c>
      <c r="D6" s="320" t="s">
        <v>5</v>
      </c>
      <c r="E6" s="320" t="s">
        <v>6</v>
      </c>
      <c r="F6" s="326" t="s">
        <v>7</v>
      </c>
      <c r="G6" s="326" t="s">
        <v>8</v>
      </c>
      <c r="H6" s="326" t="s">
        <v>8</v>
      </c>
      <c r="I6" s="313" t="s">
        <v>216</v>
      </c>
      <c r="J6" s="313"/>
      <c r="K6" s="314" t="s">
        <v>9</v>
      </c>
      <c r="L6" s="316" t="s">
        <v>220</v>
      </c>
      <c r="M6" s="318" t="s">
        <v>221</v>
      </c>
      <c r="N6" s="328" t="s">
        <v>10</v>
      </c>
      <c r="O6" s="330" t="s">
        <v>11</v>
      </c>
      <c r="P6" s="330" t="s">
        <v>11</v>
      </c>
      <c r="Q6" s="322" t="s">
        <v>12</v>
      </c>
      <c r="R6" s="324" t="s">
        <v>13</v>
      </c>
    </row>
    <row r="7" spans="1:18" s="190" customFormat="1" ht="23.25" customHeight="1" thickBot="1">
      <c r="A7" s="337"/>
      <c r="B7" s="339"/>
      <c r="C7" s="339"/>
      <c r="D7" s="321"/>
      <c r="E7" s="321"/>
      <c r="F7" s="327"/>
      <c r="G7" s="327"/>
      <c r="H7" s="327"/>
      <c r="I7" s="68" t="s">
        <v>14</v>
      </c>
      <c r="J7" s="68" t="s">
        <v>15</v>
      </c>
      <c r="K7" s="315"/>
      <c r="L7" s="317"/>
      <c r="M7" s="319"/>
      <c r="N7" s="329"/>
      <c r="O7" s="331"/>
      <c r="P7" s="331"/>
      <c r="Q7" s="323"/>
      <c r="R7" s="325"/>
    </row>
    <row r="8" spans="1:18" s="190" customFormat="1" ht="21.75" customHeight="1">
      <c r="A8" s="69" t="s">
        <v>16</v>
      </c>
      <c r="B8" s="340" t="s">
        <v>17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2"/>
    </row>
    <row r="9" spans="1:18" s="92" customFormat="1" ht="18" customHeight="1">
      <c r="A9" s="95">
        <v>1</v>
      </c>
      <c r="B9" s="96" t="s">
        <v>18</v>
      </c>
      <c r="C9" s="97" t="s">
        <v>19</v>
      </c>
      <c r="D9" s="102">
        <v>5.08</v>
      </c>
      <c r="E9" s="98" t="s">
        <v>20</v>
      </c>
      <c r="F9" s="99">
        <f aca="true" t="shared" si="0" ref="F9:F21">IF(E9="ĐH",300000,IF(E9="CĐ",300000,200000))</f>
        <v>300000</v>
      </c>
      <c r="G9" s="103" t="s">
        <v>274</v>
      </c>
      <c r="H9" s="103" t="s">
        <v>274</v>
      </c>
      <c r="I9" s="100">
        <v>0.7</v>
      </c>
      <c r="J9" s="101"/>
      <c r="K9" s="100">
        <f aca="true" t="shared" si="1" ref="K9:K21">D9+I9+J9*D9</f>
        <v>5.78</v>
      </c>
      <c r="L9" s="91">
        <f aca="true" t="shared" si="2" ref="L9:L21">ROUND(IF(AND(E9="ĐH",K9&lt;=3),$L$3*K9+300000,IF(AND(E9="CĐ",K9&lt;=3),K9*$L$3+300000,IF(AND(E9="K",K9&lt;=3),K9*$L$3+200000,K9*$L$3))),-2)</f>
        <v>3468000</v>
      </c>
      <c r="M9" s="91"/>
      <c r="N9" s="91">
        <f aca="true" t="shared" si="3" ref="N9:N21">ROUND(IF(AND(K9&lt;=3,L9&gt;$N$3),$N$3,L9),-2)</f>
        <v>3468000</v>
      </c>
      <c r="O9" s="91">
        <f>ROUND(IF(G9="A+",(N9*100%+M9+200000),IF(G9="A",(N9*100%+M9),IF(G9="B",(N9*80%+M9),(N9*60%+M9)))),-2)</f>
        <v>3668000</v>
      </c>
      <c r="P9" s="91">
        <f>O9</f>
        <v>3668000</v>
      </c>
      <c r="Q9" s="191"/>
      <c r="R9" s="59"/>
    </row>
    <row r="10" spans="1:18" s="92" customFormat="1" ht="42" customHeight="1">
      <c r="A10" s="116">
        <v>2</v>
      </c>
      <c r="B10" s="105" t="s">
        <v>22</v>
      </c>
      <c r="C10" s="117" t="s">
        <v>23</v>
      </c>
      <c r="D10" s="192">
        <v>4.32</v>
      </c>
      <c r="E10" s="107" t="s">
        <v>20</v>
      </c>
      <c r="F10" s="108">
        <f t="shared" si="0"/>
        <v>300000</v>
      </c>
      <c r="G10" s="103" t="s">
        <v>274</v>
      </c>
      <c r="H10" s="103" t="s">
        <v>274</v>
      </c>
      <c r="I10" s="109">
        <v>0.5</v>
      </c>
      <c r="J10" s="110"/>
      <c r="K10" s="100">
        <f t="shared" si="1"/>
        <v>4.82</v>
      </c>
      <c r="L10" s="91">
        <f t="shared" si="2"/>
        <v>2892000</v>
      </c>
      <c r="M10" s="91">
        <v>198000</v>
      </c>
      <c r="N10" s="91">
        <f t="shared" si="3"/>
        <v>2892000</v>
      </c>
      <c r="O10" s="91">
        <f aca="true" t="shared" si="4" ref="O10:O21">ROUND(IF(G10="A+",(N10*100%+M10+200000),IF(G10="A",(N10*100%+M10),IF(G10="B",(N10*80%+M10),(N10*60%+M10)))),-2)</f>
        <v>3290000</v>
      </c>
      <c r="P10" s="91">
        <f aca="true" t="shared" si="5" ref="P10:P21">O10</f>
        <v>3290000</v>
      </c>
      <c r="Q10" s="139" t="s">
        <v>278</v>
      </c>
      <c r="R10" s="61"/>
    </row>
    <row r="11" spans="1:18" s="92" customFormat="1" ht="18" customHeight="1">
      <c r="A11" s="116">
        <v>3</v>
      </c>
      <c r="B11" s="105" t="s">
        <v>86</v>
      </c>
      <c r="C11" s="117" t="s">
        <v>23</v>
      </c>
      <c r="D11" s="86">
        <v>3.99</v>
      </c>
      <c r="E11" s="186" t="s">
        <v>20</v>
      </c>
      <c r="F11" s="108">
        <f>IF(E11="ĐH",300000,IF(E11="CĐ",300000,200000))</f>
        <v>300000</v>
      </c>
      <c r="G11" s="103" t="s">
        <v>274</v>
      </c>
      <c r="H11" s="103" t="s">
        <v>274</v>
      </c>
      <c r="I11" s="109">
        <v>0.5</v>
      </c>
      <c r="J11" s="110"/>
      <c r="K11" s="109">
        <f t="shared" si="1"/>
        <v>4.49</v>
      </c>
      <c r="L11" s="91">
        <f t="shared" si="2"/>
        <v>2694000</v>
      </c>
      <c r="M11" s="91"/>
      <c r="N11" s="91">
        <f t="shared" si="3"/>
        <v>2694000</v>
      </c>
      <c r="O11" s="91">
        <f t="shared" si="4"/>
        <v>2894000</v>
      </c>
      <c r="P11" s="91">
        <f t="shared" si="5"/>
        <v>2894000</v>
      </c>
      <c r="Q11" s="191"/>
      <c r="R11" s="61"/>
    </row>
    <row r="12" spans="1:18" s="92" customFormat="1" ht="18" customHeight="1">
      <c r="A12" s="116">
        <v>4</v>
      </c>
      <c r="B12" s="105" t="s">
        <v>40</v>
      </c>
      <c r="C12" s="117" t="s">
        <v>41</v>
      </c>
      <c r="D12" s="86">
        <v>4.32</v>
      </c>
      <c r="E12" s="107" t="s">
        <v>20</v>
      </c>
      <c r="F12" s="108">
        <f>IF(E12="ĐH",300000,IF(E12="CĐ",300000,200000))</f>
        <v>300000</v>
      </c>
      <c r="G12" s="104" t="s">
        <v>21</v>
      </c>
      <c r="H12" s="104" t="s">
        <v>21</v>
      </c>
      <c r="I12" s="109">
        <v>0.4</v>
      </c>
      <c r="J12" s="110"/>
      <c r="K12" s="109">
        <f t="shared" si="1"/>
        <v>4.720000000000001</v>
      </c>
      <c r="L12" s="91">
        <f t="shared" si="2"/>
        <v>2832000</v>
      </c>
      <c r="M12" s="91"/>
      <c r="N12" s="91">
        <f t="shared" si="3"/>
        <v>2832000</v>
      </c>
      <c r="O12" s="91">
        <f t="shared" si="4"/>
        <v>2832000</v>
      </c>
      <c r="P12" s="91">
        <f t="shared" si="5"/>
        <v>2832000</v>
      </c>
      <c r="Q12" s="191"/>
      <c r="R12" s="61"/>
    </row>
    <row r="13" spans="1:18" s="92" customFormat="1" ht="21" customHeight="1">
      <c r="A13" s="116">
        <v>5</v>
      </c>
      <c r="B13" s="105" t="s">
        <v>24</v>
      </c>
      <c r="C13" s="117" t="s">
        <v>25</v>
      </c>
      <c r="D13" s="86">
        <v>4.06</v>
      </c>
      <c r="E13" s="107" t="s">
        <v>26</v>
      </c>
      <c r="F13" s="143">
        <f t="shared" si="0"/>
        <v>200000</v>
      </c>
      <c r="G13" s="104" t="s">
        <v>21</v>
      </c>
      <c r="H13" s="104" t="s">
        <v>21</v>
      </c>
      <c r="I13" s="109"/>
      <c r="J13" s="110">
        <v>0.07</v>
      </c>
      <c r="K13" s="100">
        <f t="shared" si="1"/>
        <v>4.3442</v>
      </c>
      <c r="L13" s="91">
        <f t="shared" si="2"/>
        <v>2606500</v>
      </c>
      <c r="M13" s="91"/>
      <c r="N13" s="91">
        <f t="shared" si="3"/>
        <v>2606500</v>
      </c>
      <c r="O13" s="91">
        <f t="shared" si="4"/>
        <v>2606500</v>
      </c>
      <c r="P13" s="91">
        <f t="shared" si="5"/>
        <v>2606500</v>
      </c>
      <c r="Q13" s="139"/>
      <c r="R13" s="61"/>
    </row>
    <row r="14" spans="1:18" s="92" customFormat="1" ht="18" customHeight="1">
      <c r="A14" s="116">
        <v>6</v>
      </c>
      <c r="B14" s="105" t="s">
        <v>27</v>
      </c>
      <c r="C14" s="117" t="s">
        <v>28</v>
      </c>
      <c r="D14" s="86">
        <v>2.72</v>
      </c>
      <c r="E14" s="107" t="s">
        <v>29</v>
      </c>
      <c r="F14" s="108">
        <f t="shared" si="0"/>
        <v>300000</v>
      </c>
      <c r="G14" s="104" t="s">
        <v>21</v>
      </c>
      <c r="H14" s="104" t="s">
        <v>21</v>
      </c>
      <c r="I14" s="109"/>
      <c r="J14" s="110"/>
      <c r="K14" s="100">
        <f t="shared" si="1"/>
        <v>2.72</v>
      </c>
      <c r="L14" s="91">
        <f t="shared" si="2"/>
        <v>1932000</v>
      </c>
      <c r="M14" s="91"/>
      <c r="N14" s="91">
        <f t="shared" si="3"/>
        <v>1800000</v>
      </c>
      <c r="O14" s="91">
        <f t="shared" si="4"/>
        <v>1800000</v>
      </c>
      <c r="P14" s="91">
        <f t="shared" si="5"/>
        <v>1800000</v>
      </c>
      <c r="Q14" s="191"/>
      <c r="R14" s="61"/>
    </row>
    <row r="15" spans="1:18" s="92" customFormat="1" ht="18" customHeight="1">
      <c r="A15" s="116">
        <v>7</v>
      </c>
      <c r="B15" s="105" t="s">
        <v>30</v>
      </c>
      <c r="C15" s="117" t="s">
        <v>31</v>
      </c>
      <c r="D15" s="86">
        <v>3.85</v>
      </c>
      <c r="E15" s="107" t="s">
        <v>26</v>
      </c>
      <c r="F15" s="108">
        <f t="shared" si="0"/>
        <v>200000</v>
      </c>
      <c r="G15" s="104" t="s">
        <v>21</v>
      </c>
      <c r="H15" s="104" t="s">
        <v>21</v>
      </c>
      <c r="I15" s="109"/>
      <c r="J15" s="110"/>
      <c r="K15" s="100">
        <f t="shared" si="1"/>
        <v>3.85</v>
      </c>
      <c r="L15" s="91">
        <f t="shared" si="2"/>
        <v>2310000</v>
      </c>
      <c r="M15" s="91"/>
      <c r="N15" s="91">
        <f t="shared" si="3"/>
        <v>2310000</v>
      </c>
      <c r="O15" s="91">
        <f t="shared" si="4"/>
        <v>2310000</v>
      </c>
      <c r="P15" s="91">
        <f t="shared" si="5"/>
        <v>2310000</v>
      </c>
      <c r="Q15" s="191"/>
      <c r="R15" s="61"/>
    </row>
    <row r="16" spans="1:18" s="92" customFormat="1" ht="18" customHeight="1">
      <c r="A16" s="116">
        <v>8</v>
      </c>
      <c r="B16" s="105" t="s">
        <v>32</v>
      </c>
      <c r="C16" s="117" t="s">
        <v>33</v>
      </c>
      <c r="D16" s="86">
        <v>3.13</v>
      </c>
      <c r="E16" s="107" t="s">
        <v>26</v>
      </c>
      <c r="F16" s="108">
        <f t="shared" si="0"/>
        <v>200000</v>
      </c>
      <c r="G16" s="103" t="s">
        <v>274</v>
      </c>
      <c r="H16" s="103" t="s">
        <v>274</v>
      </c>
      <c r="I16" s="109"/>
      <c r="J16" s="110"/>
      <c r="K16" s="100">
        <f t="shared" si="1"/>
        <v>3.13</v>
      </c>
      <c r="L16" s="91">
        <f t="shared" si="2"/>
        <v>1878000</v>
      </c>
      <c r="M16" s="91"/>
      <c r="N16" s="91">
        <f t="shared" si="3"/>
        <v>1878000</v>
      </c>
      <c r="O16" s="91">
        <f t="shared" si="4"/>
        <v>2078000</v>
      </c>
      <c r="P16" s="91">
        <f t="shared" si="5"/>
        <v>2078000</v>
      </c>
      <c r="Q16" s="191"/>
      <c r="R16" s="61"/>
    </row>
    <row r="17" spans="1:18" s="92" customFormat="1" ht="18" customHeight="1">
      <c r="A17" s="116">
        <v>9</v>
      </c>
      <c r="B17" s="105" t="s">
        <v>34</v>
      </c>
      <c r="C17" s="117" t="s">
        <v>35</v>
      </c>
      <c r="D17" s="86">
        <v>2.4</v>
      </c>
      <c r="E17" s="107" t="s">
        <v>26</v>
      </c>
      <c r="F17" s="108">
        <f t="shared" si="0"/>
        <v>200000</v>
      </c>
      <c r="G17" s="104" t="s">
        <v>21</v>
      </c>
      <c r="H17" s="104" t="s">
        <v>21</v>
      </c>
      <c r="I17" s="109"/>
      <c r="J17" s="110"/>
      <c r="K17" s="100">
        <f t="shared" si="1"/>
        <v>2.4</v>
      </c>
      <c r="L17" s="91">
        <f t="shared" si="2"/>
        <v>1640000</v>
      </c>
      <c r="M17" s="91"/>
      <c r="N17" s="91">
        <f t="shared" si="3"/>
        <v>1640000</v>
      </c>
      <c r="O17" s="91">
        <f t="shared" si="4"/>
        <v>1640000</v>
      </c>
      <c r="P17" s="91">
        <f t="shared" si="5"/>
        <v>1640000</v>
      </c>
      <c r="Q17" s="191"/>
      <c r="R17" s="61"/>
    </row>
    <row r="18" spans="1:18" s="92" customFormat="1" ht="19.5" customHeight="1">
      <c r="A18" s="116">
        <v>10</v>
      </c>
      <c r="B18" s="105" t="s">
        <v>36</v>
      </c>
      <c r="C18" s="117" t="s">
        <v>37</v>
      </c>
      <c r="D18" s="86">
        <v>2.19</v>
      </c>
      <c r="E18" s="107" t="s">
        <v>26</v>
      </c>
      <c r="F18" s="108">
        <f t="shared" si="0"/>
        <v>200000</v>
      </c>
      <c r="G18" s="103" t="s">
        <v>274</v>
      </c>
      <c r="H18" s="103" t="s">
        <v>274</v>
      </c>
      <c r="I18" s="109"/>
      <c r="J18" s="110"/>
      <c r="K18" s="100">
        <f t="shared" si="1"/>
        <v>2.19</v>
      </c>
      <c r="L18" s="91">
        <f t="shared" si="2"/>
        <v>1514000</v>
      </c>
      <c r="M18" s="91"/>
      <c r="N18" s="91">
        <f t="shared" si="3"/>
        <v>1514000</v>
      </c>
      <c r="O18" s="91">
        <f t="shared" si="4"/>
        <v>1714000</v>
      </c>
      <c r="P18" s="91">
        <f t="shared" si="5"/>
        <v>1714000</v>
      </c>
      <c r="Q18" s="139"/>
      <c r="R18" s="61"/>
    </row>
    <row r="19" spans="1:18" s="92" customFormat="1" ht="18" customHeight="1">
      <c r="A19" s="116">
        <v>11</v>
      </c>
      <c r="B19" s="105" t="s">
        <v>38</v>
      </c>
      <c r="C19" s="117" t="s">
        <v>39</v>
      </c>
      <c r="D19" s="86">
        <v>2.67</v>
      </c>
      <c r="E19" s="107" t="s">
        <v>20</v>
      </c>
      <c r="F19" s="108">
        <f t="shared" si="0"/>
        <v>300000</v>
      </c>
      <c r="G19" s="104" t="s">
        <v>21</v>
      </c>
      <c r="H19" s="104" t="s">
        <v>21</v>
      </c>
      <c r="I19" s="109">
        <v>0.3</v>
      </c>
      <c r="J19" s="110"/>
      <c r="K19" s="109">
        <f t="shared" si="1"/>
        <v>2.9699999999999998</v>
      </c>
      <c r="L19" s="91">
        <f t="shared" si="2"/>
        <v>2082000</v>
      </c>
      <c r="M19" s="91"/>
      <c r="N19" s="91">
        <f t="shared" si="3"/>
        <v>1800000</v>
      </c>
      <c r="O19" s="91">
        <f t="shared" si="4"/>
        <v>1800000</v>
      </c>
      <c r="P19" s="91">
        <f t="shared" si="5"/>
        <v>1800000</v>
      </c>
      <c r="Q19" s="191"/>
      <c r="R19" s="61"/>
    </row>
    <row r="20" spans="1:18" s="92" customFormat="1" ht="18" customHeight="1">
      <c r="A20" s="116">
        <v>12</v>
      </c>
      <c r="B20" s="175" t="s">
        <v>223</v>
      </c>
      <c r="C20" s="176" t="s">
        <v>49</v>
      </c>
      <c r="D20" s="192">
        <v>1.65</v>
      </c>
      <c r="E20" s="177" t="s">
        <v>29</v>
      </c>
      <c r="F20" s="108">
        <f t="shared" si="0"/>
        <v>300000</v>
      </c>
      <c r="G20" s="184" t="s">
        <v>21</v>
      </c>
      <c r="H20" s="184" t="s">
        <v>21</v>
      </c>
      <c r="I20" s="144"/>
      <c r="J20" s="178"/>
      <c r="K20" s="109">
        <f t="shared" si="1"/>
        <v>1.65</v>
      </c>
      <c r="L20" s="91">
        <f t="shared" si="2"/>
        <v>1290000</v>
      </c>
      <c r="M20" s="91"/>
      <c r="N20" s="91">
        <f t="shared" si="3"/>
        <v>1290000</v>
      </c>
      <c r="O20" s="91">
        <f t="shared" si="4"/>
        <v>1290000</v>
      </c>
      <c r="P20" s="91">
        <f t="shared" si="5"/>
        <v>1290000</v>
      </c>
      <c r="Q20" s="191"/>
      <c r="R20" s="179"/>
    </row>
    <row r="21" spans="1:18" s="92" customFormat="1" ht="18.75" customHeight="1">
      <c r="A21" s="116">
        <v>13</v>
      </c>
      <c r="B21" s="175" t="s">
        <v>42</v>
      </c>
      <c r="C21" s="176" t="s">
        <v>43</v>
      </c>
      <c r="D21" s="180">
        <v>2.04</v>
      </c>
      <c r="E21" s="177" t="s">
        <v>26</v>
      </c>
      <c r="F21" s="108">
        <f t="shared" si="0"/>
        <v>200000</v>
      </c>
      <c r="G21" s="184" t="s">
        <v>21</v>
      </c>
      <c r="H21" s="184" t="s">
        <v>21</v>
      </c>
      <c r="I21" s="144"/>
      <c r="J21" s="178"/>
      <c r="K21" s="109">
        <f t="shared" si="1"/>
        <v>2.04</v>
      </c>
      <c r="L21" s="91">
        <f t="shared" si="2"/>
        <v>1424000</v>
      </c>
      <c r="M21" s="145"/>
      <c r="N21" s="145">
        <f t="shared" si="3"/>
        <v>1424000</v>
      </c>
      <c r="O21" s="91">
        <f t="shared" si="4"/>
        <v>1424000</v>
      </c>
      <c r="P21" s="91">
        <f t="shared" si="5"/>
        <v>1424000</v>
      </c>
      <c r="Q21" s="139"/>
      <c r="R21" s="179"/>
    </row>
    <row r="22" spans="1:18" s="92" customFormat="1" ht="18" customHeight="1">
      <c r="A22" s="73">
        <f>COUNT(A9:A21)</f>
        <v>13</v>
      </c>
      <c r="B22" s="74" t="s">
        <v>44</v>
      </c>
      <c r="C22" s="75"/>
      <c r="D22" s="76">
        <f>SUM(D9:D21)</f>
        <v>42.419999999999995</v>
      </c>
      <c r="E22" s="76">
        <f aca="true" t="shared" si="6" ref="E22:P22">SUM(E9:E21)</f>
        <v>0</v>
      </c>
      <c r="F22" s="76">
        <f t="shared" si="6"/>
        <v>3300000</v>
      </c>
      <c r="G22" s="274">
        <f t="shared" si="6"/>
        <v>0</v>
      </c>
      <c r="H22" s="274">
        <f>SUM(H9:H21)</f>
        <v>0</v>
      </c>
      <c r="I22" s="76">
        <f t="shared" si="6"/>
        <v>2.4</v>
      </c>
      <c r="J22" s="182">
        <f t="shared" si="6"/>
        <v>0.07</v>
      </c>
      <c r="K22" s="76">
        <f t="shared" si="6"/>
        <v>45.1042</v>
      </c>
      <c r="L22" s="76">
        <f t="shared" si="6"/>
        <v>28562500</v>
      </c>
      <c r="M22" s="187">
        <f t="shared" si="6"/>
        <v>198000</v>
      </c>
      <c r="N22" s="250">
        <f t="shared" si="6"/>
        <v>28148500</v>
      </c>
      <c r="O22" s="187">
        <f t="shared" si="6"/>
        <v>29346500</v>
      </c>
      <c r="P22" s="187">
        <f t="shared" si="6"/>
        <v>29346500</v>
      </c>
      <c r="Q22" s="138"/>
      <c r="R22" s="57"/>
    </row>
    <row r="23" spans="1:18" s="193" customFormat="1" ht="18" customHeight="1">
      <c r="A23" s="73" t="s">
        <v>45</v>
      </c>
      <c r="B23" s="303" t="s">
        <v>46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5"/>
    </row>
    <row r="24" spans="1:18" s="92" customFormat="1" ht="18" customHeight="1">
      <c r="A24" s="95">
        <v>1</v>
      </c>
      <c r="B24" s="96" t="s">
        <v>47</v>
      </c>
      <c r="C24" s="97" t="s">
        <v>48</v>
      </c>
      <c r="D24" s="102">
        <v>4.65</v>
      </c>
      <c r="E24" s="98" t="s">
        <v>20</v>
      </c>
      <c r="F24" s="99">
        <f aca="true" t="shared" si="7" ref="F24:F30">IF(E24="ĐH",300000,IF(E24="CĐ",300000,200000))</f>
        <v>300000</v>
      </c>
      <c r="G24" s="103" t="s">
        <v>274</v>
      </c>
      <c r="H24" s="103" t="s">
        <v>274</v>
      </c>
      <c r="I24" s="100">
        <v>0.4</v>
      </c>
      <c r="J24" s="101"/>
      <c r="K24" s="100">
        <f aca="true" t="shared" si="8" ref="K24:K31">D24+I24+J24*D24</f>
        <v>5.050000000000001</v>
      </c>
      <c r="L24" s="91">
        <f aca="true" t="shared" si="9" ref="L24:L30">ROUND(IF(AND(E24="ĐH",K24&lt;=3),$L$3*K24+300000,IF(AND(E24="CĐ",K24&lt;=3),K24*$L$3+300000,IF(AND(E24="K",K24&lt;=3),K24*$L$3+200000,K24*$L$3))),-2)</f>
        <v>3030000</v>
      </c>
      <c r="M24" s="91"/>
      <c r="N24" s="91">
        <f aca="true" t="shared" si="10" ref="N24:N30">ROUND(IF(AND(K24&lt;=3,L24&gt;$N$3),$N$3,L24),-2)</f>
        <v>3030000</v>
      </c>
      <c r="O24" s="91">
        <f aca="true" t="shared" si="11" ref="O24:O30">ROUND(IF(G24="A+",(N24*100%+M24+200000),IF(G24="A",(N24*100%+M24),IF(G24="B",(N24*80%+M24),(N24*60%+M24)))),-2)</f>
        <v>3230000</v>
      </c>
      <c r="P24" s="91">
        <f>O24</f>
        <v>3230000</v>
      </c>
      <c r="Q24" s="191"/>
      <c r="R24" s="59"/>
    </row>
    <row r="25" spans="1:18" s="92" customFormat="1" ht="18" customHeight="1">
      <c r="A25" s="116">
        <v>2</v>
      </c>
      <c r="B25" s="105" t="s">
        <v>50</v>
      </c>
      <c r="C25" s="117" t="s">
        <v>51</v>
      </c>
      <c r="D25" s="86">
        <v>3.66</v>
      </c>
      <c r="E25" s="107" t="s">
        <v>20</v>
      </c>
      <c r="F25" s="108">
        <f t="shared" si="7"/>
        <v>300000</v>
      </c>
      <c r="G25" s="104" t="s">
        <v>21</v>
      </c>
      <c r="H25" s="104" t="s">
        <v>21</v>
      </c>
      <c r="I25" s="109"/>
      <c r="J25" s="110"/>
      <c r="K25" s="109">
        <f t="shared" si="8"/>
        <v>3.66</v>
      </c>
      <c r="L25" s="91">
        <f t="shared" si="9"/>
        <v>2196000</v>
      </c>
      <c r="M25" s="91">
        <v>132000</v>
      </c>
      <c r="N25" s="91">
        <f t="shared" si="10"/>
        <v>2196000</v>
      </c>
      <c r="O25" s="91">
        <f t="shared" si="11"/>
        <v>2328000</v>
      </c>
      <c r="P25" s="91">
        <f aca="true" t="shared" si="12" ref="P25:P30">O25</f>
        <v>2328000</v>
      </c>
      <c r="Q25" s="191" t="s">
        <v>249</v>
      </c>
      <c r="R25" s="61"/>
    </row>
    <row r="26" spans="1:18" s="92" customFormat="1" ht="18" customHeight="1">
      <c r="A26" s="116">
        <v>3</v>
      </c>
      <c r="B26" s="105" t="s">
        <v>52</v>
      </c>
      <c r="C26" s="117" t="s">
        <v>53</v>
      </c>
      <c r="D26" s="86">
        <v>3.33</v>
      </c>
      <c r="E26" s="107" t="s">
        <v>20</v>
      </c>
      <c r="F26" s="108">
        <f t="shared" si="7"/>
        <v>300000</v>
      </c>
      <c r="G26" s="104" t="s">
        <v>21</v>
      </c>
      <c r="H26" s="104" t="s">
        <v>21</v>
      </c>
      <c r="I26" s="109"/>
      <c r="J26" s="110"/>
      <c r="K26" s="109">
        <f t="shared" si="8"/>
        <v>3.33</v>
      </c>
      <c r="L26" s="88">
        <f t="shared" si="9"/>
        <v>1998000</v>
      </c>
      <c r="M26" s="88">
        <v>66000</v>
      </c>
      <c r="N26" s="88">
        <f t="shared" si="10"/>
        <v>1998000</v>
      </c>
      <c r="O26" s="91">
        <f t="shared" si="11"/>
        <v>2064000</v>
      </c>
      <c r="P26" s="91">
        <f t="shared" si="12"/>
        <v>2064000</v>
      </c>
      <c r="Q26" s="191" t="s">
        <v>254</v>
      </c>
      <c r="R26" s="61"/>
    </row>
    <row r="27" spans="1:18" s="92" customFormat="1" ht="20.25" customHeight="1">
      <c r="A27" s="116">
        <v>4</v>
      </c>
      <c r="B27" s="105" t="s">
        <v>54</v>
      </c>
      <c r="C27" s="117" t="s">
        <v>51</v>
      </c>
      <c r="D27" s="86">
        <v>2.26</v>
      </c>
      <c r="E27" s="107" t="s">
        <v>26</v>
      </c>
      <c r="F27" s="108">
        <f t="shared" si="7"/>
        <v>200000</v>
      </c>
      <c r="G27" s="104" t="s">
        <v>21</v>
      </c>
      <c r="H27" s="104" t="s">
        <v>21</v>
      </c>
      <c r="I27" s="109"/>
      <c r="J27" s="110"/>
      <c r="K27" s="109">
        <f t="shared" si="8"/>
        <v>2.26</v>
      </c>
      <c r="L27" s="88">
        <f t="shared" si="9"/>
        <v>1556000</v>
      </c>
      <c r="M27" s="88"/>
      <c r="N27" s="88">
        <f t="shared" si="10"/>
        <v>1556000</v>
      </c>
      <c r="O27" s="91">
        <f t="shared" si="11"/>
        <v>1556000</v>
      </c>
      <c r="P27" s="91">
        <f t="shared" si="12"/>
        <v>1556000</v>
      </c>
      <c r="Q27" s="139"/>
      <c r="R27" s="61"/>
    </row>
    <row r="28" spans="1:18" s="92" customFormat="1" ht="18" customHeight="1">
      <c r="A28" s="116">
        <v>5</v>
      </c>
      <c r="B28" s="105" t="s">
        <v>55</v>
      </c>
      <c r="C28" s="117" t="s">
        <v>51</v>
      </c>
      <c r="D28" s="86">
        <v>2.67</v>
      </c>
      <c r="E28" s="107" t="s">
        <v>20</v>
      </c>
      <c r="F28" s="108">
        <f t="shared" si="7"/>
        <v>300000</v>
      </c>
      <c r="G28" s="104" t="s">
        <v>21</v>
      </c>
      <c r="H28" s="104" t="s">
        <v>21</v>
      </c>
      <c r="I28" s="109"/>
      <c r="J28" s="110"/>
      <c r="K28" s="109">
        <f t="shared" si="8"/>
        <v>2.67</v>
      </c>
      <c r="L28" s="91">
        <f t="shared" si="9"/>
        <v>1902000</v>
      </c>
      <c r="M28" s="91"/>
      <c r="N28" s="91">
        <f t="shared" si="10"/>
        <v>1800000</v>
      </c>
      <c r="O28" s="91">
        <f t="shared" si="11"/>
        <v>1800000</v>
      </c>
      <c r="P28" s="91">
        <f t="shared" si="12"/>
        <v>1800000</v>
      </c>
      <c r="Q28" s="191"/>
      <c r="R28" s="61"/>
    </row>
    <row r="29" spans="1:18" s="92" customFormat="1" ht="23.25" customHeight="1">
      <c r="A29" s="116">
        <v>6</v>
      </c>
      <c r="B29" s="96" t="s">
        <v>56</v>
      </c>
      <c r="C29" s="97" t="s">
        <v>51</v>
      </c>
      <c r="D29" s="119">
        <v>2.67</v>
      </c>
      <c r="E29" s="98" t="s">
        <v>20</v>
      </c>
      <c r="F29" s="99">
        <f t="shared" si="7"/>
        <v>300000</v>
      </c>
      <c r="G29" s="103" t="s">
        <v>21</v>
      </c>
      <c r="H29" s="103" t="s">
        <v>21</v>
      </c>
      <c r="I29" s="100"/>
      <c r="J29" s="101"/>
      <c r="K29" s="109">
        <f t="shared" si="8"/>
        <v>2.67</v>
      </c>
      <c r="L29" s="91">
        <f t="shared" si="9"/>
        <v>1902000</v>
      </c>
      <c r="M29" s="91"/>
      <c r="N29" s="91">
        <f t="shared" si="10"/>
        <v>1800000</v>
      </c>
      <c r="O29" s="91">
        <f t="shared" si="11"/>
        <v>1800000</v>
      </c>
      <c r="P29" s="91">
        <f t="shared" si="12"/>
        <v>1800000</v>
      </c>
      <c r="Q29" s="139"/>
      <c r="R29" s="59"/>
    </row>
    <row r="30" spans="1:18" s="92" customFormat="1" ht="18" customHeight="1">
      <c r="A30" s="116">
        <v>7</v>
      </c>
      <c r="B30" s="195" t="s">
        <v>57</v>
      </c>
      <c r="C30" s="196" t="s">
        <v>51</v>
      </c>
      <c r="D30" s="281">
        <v>3</v>
      </c>
      <c r="E30" s="177" t="s">
        <v>20</v>
      </c>
      <c r="F30" s="143">
        <f t="shared" si="7"/>
        <v>300000</v>
      </c>
      <c r="G30" s="184" t="s">
        <v>21</v>
      </c>
      <c r="H30" s="184" t="s">
        <v>21</v>
      </c>
      <c r="I30" s="197">
        <v>0.3</v>
      </c>
      <c r="J30" s="198"/>
      <c r="K30" s="144">
        <f t="shared" si="8"/>
        <v>3.3</v>
      </c>
      <c r="L30" s="91">
        <f t="shared" si="9"/>
        <v>1980000</v>
      </c>
      <c r="M30" s="91">
        <f>180000+183000</f>
        <v>363000</v>
      </c>
      <c r="N30" s="145">
        <f t="shared" si="10"/>
        <v>1980000</v>
      </c>
      <c r="O30" s="91">
        <f t="shared" si="11"/>
        <v>2343000</v>
      </c>
      <c r="P30" s="91">
        <f t="shared" si="12"/>
        <v>2343000</v>
      </c>
      <c r="Q30" s="191" t="s">
        <v>250</v>
      </c>
      <c r="R30" s="179"/>
    </row>
    <row r="31" spans="1:18" s="92" customFormat="1" ht="18" customHeight="1">
      <c r="A31" s="73">
        <f>COUNT(A24:A30)</f>
        <v>7</v>
      </c>
      <c r="B31" s="74" t="s">
        <v>44</v>
      </c>
      <c r="C31" s="75"/>
      <c r="D31" s="76">
        <f>SUM(D24:D30)</f>
        <v>22.240000000000002</v>
      </c>
      <c r="E31" s="76"/>
      <c r="F31" s="187">
        <f>SUM(F24:F30)</f>
        <v>2000000</v>
      </c>
      <c r="G31" s="274"/>
      <c r="H31" s="274"/>
      <c r="I31" s="76">
        <f>SUM(I24:I30)</f>
        <v>0.7</v>
      </c>
      <c r="J31" s="77">
        <f>SUM(J24:J30)</f>
        <v>0</v>
      </c>
      <c r="K31" s="78">
        <f t="shared" si="8"/>
        <v>22.94</v>
      </c>
      <c r="L31" s="187">
        <f>SUM(L24:L30)</f>
        <v>14564000</v>
      </c>
      <c r="M31" s="187">
        <f>SUM(M24:M30)</f>
        <v>561000</v>
      </c>
      <c r="N31" s="187">
        <f>SUM(N24:N30)</f>
        <v>14360000</v>
      </c>
      <c r="O31" s="187">
        <f>SUM(O24:O30)</f>
        <v>15121000</v>
      </c>
      <c r="P31" s="187">
        <f>SUM(P24:P30)</f>
        <v>15121000</v>
      </c>
      <c r="Q31" s="138"/>
      <c r="R31" s="57"/>
    </row>
    <row r="32" spans="1:18" s="193" customFormat="1" ht="18" customHeight="1">
      <c r="A32" s="73" t="s">
        <v>58</v>
      </c>
      <c r="B32" s="303" t="s">
        <v>237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5"/>
    </row>
    <row r="33" spans="1:18" s="92" customFormat="1" ht="21.75" customHeight="1">
      <c r="A33" s="95">
        <v>1</v>
      </c>
      <c r="B33" s="96" t="s">
        <v>59</v>
      </c>
      <c r="C33" s="97" t="s">
        <v>28</v>
      </c>
      <c r="D33" s="102">
        <v>3.06</v>
      </c>
      <c r="E33" s="98" t="s">
        <v>26</v>
      </c>
      <c r="F33" s="99">
        <f aca="true" t="shared" si="13" ref="F33:F38">IF(E33="ĐH",300000,IF(E33="CĐ",300000,200000))</f>
        <v>200000</v>
      </c>
      <c r="G33" s="103" t="s">
        <v>21</v>
      </c>
      <c r="H33" s="103" t="s">
        <v>21</v>
      </c>
      <c r="I33" s="100"/>
      <c r="J33" s="101"/>
      <c r="K33" s="109">
        <f aca="true" t="shared" si="14" ref="K33:K38">D33+I33+J33*D33</f>
        <v>3.06</v>
      </c>
      <c r="L33" s="91">
        <f aca="true" t="shared" si="15" ref="L33:L38">ROUND(IF(AND(E33="ĐH",K33&lt;=3),$L$3*K33+300000,IF(AND(E33="CĐ",K33&lt;=3),K33*$L$3+300000,IF(AND(E33="K",K33&lt;=3),K33*$L$3+200000,K33*$L$3))),-2)</f>
        <v>1836000</v>
      </c>
      <c r="M33" s="91"/>
      <c r="N33" s="91">
        <f aca="true" t="shared" si="16" ref="N33:N38">ROUND(IF(AND(K33&lt;=3,L33&gt;$N$3),$N$3,L33),-2)</f>
        <v>1836000</v>
      </c>
      <c r="O33" s="91">
        <f aca="true" t="shared" si="17" ref="O33:O38">ROUND(IF(G33="A+",(N33*100%+M33+200000),IF(G33="A",(N33*100%+M33),IF(G33="B",(N33*80%+M33),(N33*60%+M33)))),-2)</f>
        <v>1836000</v>
      </c>
      <c r="P33" s="91">
        <f aca="true" t="shared" si="18" ref="P33:P38">O33</f>
        <v>1836000</v>
      </c>
      <c r="Q33" s="139"/>
      <c r="R33" s="59"/>
    </row>
    <row r="34" spans="1:18" s="92" customFormat="1" ht="18" customHeight="1">
      <c r="A34" s="116">
        <v>2</v>
      </c>
      <c r="B34" s="105" t="s">
        <v>60</v>
      </c>
      <c r="C34" s="106" t="s">
        <v>53</v>
      </c>
      <c r="D34" s="86">
        <v>2.26</v>
      </c>
      <c r="E34" s="107" t="s">
        <v>26</v>
      </c>
      <c r="F34" s="108">
        <f t="shared" si="13"/>
        <v>200000</v>
      </c>
      <c r="G34" s="104" t="s">
        <v>21</v>
      </c>
      <c r="H34" s="104" t="s">
        <v>21</v>
      </c>
      <c r="I34" s="109"/>
      <c r="J34" s="110"/>
      <c r="K34" s="109">
        <f t="shared" si="14"/>
        <v>2.26</v>
      </c>
      <c r="L34" s="91">
        <f t="shared" si="15"/>
        <v>1556000</v>
      </c>
      <c r="M34" s="91"/>
      <c r="N34" s="91">
        <f t="shared" si="16"/>
        <v>1556000</v>
      </c>
      <c r="O34" s="91">
        <f t="shared" si="17"/>
        <v>1556000</v>
      </c>
      <c r="P34" s="91">
        <f t="shared" si="18"/>
        <v>1556000</v>
      </c>
      <c r="Q34" s="191"/>
      <c r="R34" s="61"/>
    </row>
    <row r="35" spans="1:18" s="92" customFormat="1" ht="18" customHeight="1">
      <c r="A35" s="116">
        <v>4</v>
      </c>
      <c r="B35" s="105" t="s">
        <v>155</v>
      </c>
      <c r="C35" s="117" t="s">
        <v>91</v>
      </c>
      <c r="D35" s="86">
        <v>4.32</v>
      </c>
      <c r="E35" s="107" t="s">
        <v>20</v>
      </c>
      <c r="F35" s="108">
        <f t="shared" si="13"/>
        <v>300000</v>
      </c>
      <c r="G35" s="184" t="s">
        <v>21</v>
      </c>
      <c r="H35" s="184" t="s">
        <v>21</v>
      </c>
      <c r="I35" s="109"/>
      <c r="J35" s="110"/>
      <c r="K35" s="109">
        <f t="shared" si="14"/>
        <v>4.32</v>
      </c>
      <c r="L35" s="91">
        <f t="shared" si="15"/>
        <v>2592000</v>
      </c>
      <c r="M35" s="91"/>
      <c r="N35" s="91">
        <f t="shared" si="16"/>
        <v>2592000</v>
      </c>
      <c r="O35" s="91">
        <f t="shared" si="17"/>
        <v>2592000</v>
      </c>
      <c r="P35" s="91">
        <f t="shared" si="18"/>
        <v>2592000</v>
      </c>
      <c r="Q35" s="191"/>
      <c r="R35" s="61"/>
    </row>
    <row r="36" spans="1:18" s="92" customFormat="1" ht="18" customHeight="1">
      <c r="A36" s="116">
        <v>4</v>
      </c>
      <c r="B36" s="105" t="s">
        <v>109</v>
      </c>
      <c r="C36" s="106" t="s">
        <v>31</v>
      </c>
      <c r="D36" s="86">
        <v>3</v>
      </c>
      <c r="E36" s="177" t="s">
        <v>20</v>
      </c>
      <c r="F36" s="108">
        <f t="shared" si="13"/>
        <v>300000</v>
      </c>
      <c r="G36" s="104" t="s">
        <v>21</v>
      </c>
      <c r="H36" s="104" t="s">
        <v>21</v>
      </c>
      <c r="I36" s="109">
        <v>0.3</v>
      </c>
      <c r="J36" s="110"/>
      <c r="K36" s="109">
        <f t="shared" si="14"/>
        <v>3.3</v>
      </c>
      <c r="L36" s="91">
        <f t="shared" si="15"/>
        <v>1980000</v>
      </c>
      <c r="M36" s="91"/>
      <c r="N36" s="91">
        <f t="shared" si="16"/>
        <v>1980000</v>
      </c>
      <c r="O36" s="91">
        <f t="shared" si="17"/>
        <v>1980000</v>
      </c>
      <c r="P36" s="91">
        <f t="shared" si="18"/>
        <v>1980000</v>
      </c>
      <c r="Q36" s="191"/>
      <c r="R36" s="61"/>
    </row>
    <row r="37" spans="1:18" s="92" customFormat="1" ht="18" customHeight="1">
      <c r="A37" s="116">
        <v>5</v>
      </c>
      <c r="B37" s="105" t="s">
        <v>111</v>
      </c>
      <c r="C37" s="106" t="s">
        <v>112</v>
      </c>
      <c r="D37" s="86">
        <v>2.1</v>
      </c>
      <c r="E37" s="177" t="s">
        <v>29</v>
      </c>
      <c r="F37" s="143">
        <f t="shared" si="13"/>
        <v>300000</v>
      </c>
      <c r="G37" s="104" t="s">
        <v>21</v>
      </c>
      <c r="H37" s="104" t="s">
        <v>21</v>
      </c>
      <c r="I37" s="144"/>
      <c r="J37" s="178"/>
      <c r="K37" s="109">
        <f t="shared" si="14"/>
        <v>2.1</v>
      </c>
      <c r="L37" s="91">
        <f t="shared" si="15"/>
        <v>1560000</v>
      </c>
      <c r="M37" s="91"/>
      <c r="N37" s="91">
        <f t="shared" si="16"/>
        <v>1560000</v>
      </c>
      <c r="O37" s="91">
        <f t="shared" si="17"/>
        <v>1560000</v>
      </c>
      <c r="P37" s="91">
        <f t="shared" si="18"/>
        <v>1560000</v>
      </c>
      <c r="Q37" s="191"/>
      <c r="R37" s="179"/>
    </row>
    <row r="38" spans="1:18" s="92" customFormat="1" ht="16.5" customHeight="1">
      <c r="A38" s="174">
        <v>5</v>
      </c>
      <c r="B38" s="175" t="s">
        <v>62</v>
      </c>
      <c r="C38" s="176" t="s">
        <v>23</v>
      </c>
      <c r="D38" s="180">
        <v>3.99</v>
      </c>
      <c r="E38" s="177" t="s">
        <v>20</v>
      </c>
      <c r="F38" s="143">
        <f t="shared" si="13"/>
        <v>300000</v>
      </c>
      <c r="G38" s="103" t="s">
        <v>274</v>
      </c>
      <c r="H38" s="103" t="s">
        <v>274</v>
      </c>
      <c r="I38" s="144">
        <v>0.4</v>
      </c>
      <c r="J38" s="178"/>
      <c r="K38" s="144">
        <f t="shared" si="14"/>
        <v>4.390000000000001</v>
      </c>
      <c r="L38" s="91">
        <f t="shared" si="15"/>
        <v>2634000</v>
      </c>
      <c r="M38" s="91"/>
      <c r="N38" s="91">
        <f t="shared" si="16"/>
        <v>2634000</v>
      </c>
      <c r="O38" s="91">
        <f t="shared" si="17"/>
        <v>2834000</v>
      </c>
      <c r="P38" s="91">
        <f t="shared" si="18"/>
        <v>2834000</v>
      </c>
      <c r="Q38" s="139"/>
      <c r="R38" s="179"/>
    </row>
    <row r="39" spans="1:18" s="92" customFormat="1" ht="18" customHeight="1">
      <c r="A39" s="73">
        <f>COUNT(A33:A38)</f>
        <v>6</v>
      </c>
      <c r="B39" s="80" t="s">
        <v>44</v>
      </c>
      <c r="C39" s="75"/>
      <c r="D39" s="76">
        <f>SUM(D33:D38)</f>
        <v>18.73</v>
      </c>
      <c r="E39" s="76"/>
      <c r="F39" s="187">
        <f>SUM(F33:F38)</f>
        <v>1600000</v>
      </c>
      <c r="G39" s="274"/>
      <c r="H39" s="274"/>
      <c r="I39" s="76">
        <f aca="true" t="shared" si="19" ref="I39:P39">SUM(I33:I38)</f>
        <v>0.7</v>
      </c>
      <c r="J39" s="77">
        <f t="shared" si="19"/>
        <v>0</v>
      </c>
      <c r="K39" s="76">
        <f t="shared" si="19"/>
        <v>19.43</v>
      </c>
      <c r="L39" s="187">
        <f t="shared" si="19"/>
        <v>12158000</v>
      </c>
      <c r="M39" s="187">
        <f t="shared" si="19"/>
        <v>0</v>
      </c>
      <c r="N39" s="187">
        <f t="shared" si="19"/>
        <v>12158000</v>
      </c>
      <c r="O39" s="187">
        <f t="shared" si="19"/>
        <v>12358000</v>
      </c>
      <c r="P39" s="187">
        <f t="shared" si="19"/>
        <v>12358000</v>
      </c>
      <c r="Q39" s="138"/>
      <c r="R39" s="58"/>
    </row>
    <row r="40" spans="1:18" s="92" customFormat="1" ht="18" customHeight="1">
      <c r="A40" s="73" t="s">
        <v>63</v>
      </c>
      <c r="B40" s="303" t="s">
        <v>64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/>
    </row>
    <row r="41" spans="1:18" s="92" customFormat="1" ht="24" customHeight="1">
      <c r="A41" s="95">
        <v>1</v>
      </c>
      <c r="B41" s="96" t="s">
        <v>65</v>
      </c>
      <c r="C41" s="97" t="s">
        <v>66</v>
      </c>
      <c r="D41" s="102">
        <v>4.98</v>
      </c>
      <c r="E41" s="98" t="s">
        <v>20</v>
      </c>
      <c r="F41" s="99">
        <f aca="true" t="shared" si="20" ref="F41:F51">IF(E41="ĐH",300000,IF(E41="CĐ",300000,200000))</f>
        <v>300000</v>
      </c>
      <c r="G41" s="103" t="s">
        <v>274</v>
      </c>
      <c r="H41" s="103" t="s">
        <v>274</v>
      </c>
      <c r="I41" s="100">
        <v>0.4</v>
      </c>
      <c r="J41" s="101">
        <v>0.05</v>
      </c>
      <c r="K41" s="100">
        <f aca="true" t="shared" si="21" ref="K41:K52">D41+I41+J41*D41</f>
        <v>5.6290000000000004</v>
      </c>
      <c r="L41" s="91">
        <f aca="true" t="shared" si="22" ref="L41:L51">ROUND(IF(AND(E41="ĐH",K41&lt;=3),$L$3*K41+300000,IF(AND(E41="CĐ",K41&lt;=3),K41*$L$3+300000,IF(AND(E41="K",K41&lt;=3),K41*$L$3+200000,K41*$L$3))),-2)</f>
        <v>3377400</v>
      </c>
      <c r="M41" s="91"/>
      <c r="N41" s="91">
        <f aca="true" t="shared" si="23" ref="N41:N51">ROUND(IF(AND(K41&lt;=3,L41&gt;$N$3),$N$3,L41),-2)</f>
        <v>3377400</v>
      </c>
      <c r="O41" s="91">
        <f aca="true" t="shared" si="24" ref="O41:O51">ROUND(IF(G41="A+",(N41*100%+M41+200000),IF(G41="A",(N41*100%+M41),IF(G41="B",(N41*80%+M41),(N41*60%+M41)))),-2)</f>
        <v>3577400</v>
      </c>
      <c r="P41" s="91">
        <f>O41</f>
        <v>3577400</v>
      </c>
      <c r="Q41" s="139"/>
      <c r="R41" s="59"/>
    </row>
    <row r="42" spans="1:18" s="92" customFormat="1" ht="24.75" customHeight="1">
      <c r="A42" s="116">
        <v>2</v>
      </c>
      <c r="B42" s="105" t="s">
        <v>67</v>
      </c>
      <c r="C42" s="117" t="s">
        <v>68</v>
      </c>
      <c r="D42" s="86">
        <v>4.06</v>
      </c>
      <c r="E42" s="107" t="s">
        <v>26</v>
      </c>
      <c r="F42" s="108">
        <f t="shared" si="20"/>
        <v>200000</v>
      </c>
      <c r="G42" s="104" t="s">
        <v>21</v>
      </c>
      <c r="H42" s="104" t="s">
        <v>21</v>
      </c>
      <c r="I42" s="109"/>
      <c r="J42" s="110">
        <v>0.07</v>
      </c>
      <c r="K42" s="109">
        <f t="shared" si="21"/>
        <v>4.3442</v>
      </c>
      <c r="L42" s="91">
        <f t="shared" si="22"/>
        <v>2606500</v>
      </c>
      <c r="M42" s="91">
        <v>24300</v>
      </c>
      <c r="N42" s="91">
        <f t="shared" si="23"/>
        <v>2606500</v>
      </c>
      <c r="O42" s="91">
        <f t="shared" si="24"/>
        <v>2630800</v>
      </c>
      <c r="P42" s="91">
        <f aca="true" t="shared" si="25" ref="P42:P49">O42</f>
        <v>2630800</v>
      </c>
      <c r="Q42" s="139" t="s">
        <v>247</v>
      </c>
      <c r="R42" s="61"/>
    </row>
    <row r="43" spans="1:18" s="92" customFormat="1" ht="18" customHeight="1">
      <c r="A43" s="116">
        <v>3</v>
      </c>
      <c r="B43" s="105" t="s">
        <v>69</v>
      </c>
      <c r="C43" s="117" t="s">
        <v>70</v>
      </c>
      <c r="D43" s="86">
        <v>3.66</v>
      </c>
      <c r="E43" s="107" t="s">
        <v>26</v>
      </c>
      <c r="F43" s="108">
        <f t="shared" si="20"/>
        <v>200000</v>
      </c>
      <c r="G43" s="104" t="s">
        <v>21</v>
      </c>
      <c r="H43" s="104" t="s">
        <v>21</v>
      </c>
      <c r="I43" s="109"/>
      <c r="J43" s="110"/>
      <c r="K43" s="109">
        <f t="shared" si="21"/>
        <v>3.66</v>
      </c>
      <c r="L43" s="91">
        <f t="shared" si="22"/>
        <v>2196000</v>
      </c>
      <c r="M43" s="91">
        <v>40000</v>
      </c>
      <c r="N43" s="91">
        <f t="shared" si="23"/>
        <v>2196000</v>
      </c>
      <c r="O43" s="91">
        <f t="shared" si="24"/>
        <v>2236000</v>
      </c>
      <c r="P43" s="91">
        <f t="shared" si="25"/>
        <v>2236000</v>
      </c>
      <c r="Q43" s="191" t="s">
        <v>246</v>
      </c>
      <c r="R43" s="61"/>
    </row>
    <row r="44" spans="1:18" s="92" customFormat="1" ht="29.25" customHeight="1">
      <c r="A44" s="116">
        <v>4</v>
      </c>
      <c r="B44" s="105" t="s">
        <v>71</v>
      </c>
      <c r="C44" s="117" t="s">
        <v>72</v>
      </c>
      <c r="D44" s="86">
        <v>3.46</v>
      </c>
      <c r="E44" s="107" t="s">
        <v>26</v>
      </c>
      <c r="F44" s="108">
        <f t="shared" si="20"/>
        <v>200000</v>
      </c>
      <c r="G44" s="104" t="s">
        <v>21</v>
      </c>
      <c r="H44" s="104" t="s">
        <v>49</v>
      </c>
      <c r="I44" s="109"/>
      <c r="J44" s="110"/>
      <c r="K44" s="109">
        <f t="shared" si="21"/>
        <v>3.46</v>
      </c>
      <c r="L44" s="91">
        <f t="shared" si="22"/>
        <v>2076000</v>
      </c>
      <c r="M44" s="91"/>
      <c r="N44" s="91">
        <f t="shared" si="23"/>
        <v>2076000</v>
      </c>
      <c r="O44" s="91">
        <f t="shared" si="24"/>
        <v>2076000</v>
      </c>
      <c r="P44" s="91">
        <f>ROUND(O44/3*1.5+80%*O44/3*1.5,-2)</f>
        <v>1868400</v>
      </c>
      <c r="Q44" s="139" t="s">
        <v>260</v>
      </c>
      <c r="R44" s="61"/>
    </row>
    <row r="45" spans="1:18" s="92" customFormat="1" ht="20.25" customHeight="1">
      <c r="A45" s="116">
        <v>5</v>
      </c>
      <c r="B45" s="105" t="s">
        <v>73</v>
      </c>
      <c r="C45" s="117" t="s">
        <v>72</v>
      </c>
      <c r="D45" s="86">
        <v>3.46</v>
      </c>
      <c r="E45" s="107" t="s">
        <v>26</v>
      </c>
      <c r="F45" s="108">
        <f t="shared" si="20"/>
        <v>200000</v>
      </c>
      <c r="G45" s="103" t="s">
        <v>274</v>
      </c>
      <c r="H45" s="103" t="s">
        <v>274</v>
      </c>
      <c r="I45" s="109"/>
      <c r="J45" s="110"/>
      <c r="K45" s="109">
        <f t="shared" si="21"/>
        <v>3.46</v>
      </c>
      <c r="L45" s="91">
        <f t="shared" si="22"/>
        <v>2076000</v>
      </c>
      <c r="M45" s="91"/>
      <c r="N45" s="91">
        <f t="shared" si="23"/>
        <v>2076000</v>
      </c>
      <c r="O45" s="91">
        <f t="shared" si="24"/>
        <v>2276000</v>
      </c>
      <c r="P45" s="91">
        <f t="shared" si="25"/>
        <v>2276000</v>
      </c>
      <c r="Q45" s="139"/>
      <c r="R45" s="61"/>
    </row>
    <row r="46" spans="1:18" s="92" customFormat="1" ht="21.75" customHeight="1">
      <c r="A46" s="116">
        <v>6</v>
      </c>
      <c r="B46" s="105" t="s">
        <v>74</v>
      </c>
      <c r="C46" s="117" t="s">
        <v>72</v>
      </c>
      <c r="D46" s="86">
        <v>3.46</v>
      </c>
      <c r="E46" s="107" t="s">
        <v>26</v>
      </c>
      <c r="F46" s="108">
        <f t="shared" si="20"/>
        <v>200000</v>
      </c>
      <c r="G46" s="104" t="s">
        <v>21</v>
      </c>
      <c r="H46" s="104" t="s">
        <v>21</v>
      </c>
      <c r="I46" s="109"/>
      <c r="J46" s="110"/>
      <c r="K46" s="109">
        <f t="shared" si="21"/>
        <v>3.46</v>
      </c>
      <c r="L46" s="91">
        <f t="shared" si="22"/>
        <v>2076000</v>
      </c>
      <c r="M46" s="91"/>
      <c r="N46" s="91">
        <f t="shared" si="23"/>
        <v>2076000</v>
      </c>
      <c r="O46" s="91">
        <f t="shared" si="24"/>
        <v>2076000</v>
      </c>
      <c r="P46" s="91">
        <f t="shared" si="25"/>
        <v>2076000</v>
      </c>
      <c r="Q46" s="139"/>
      <c r="R46" s="61"/>
    </row>
    <row r="47" spans="1:18" s="92" customFormat="1" ht="18.75" customHeight="1">
      <c r="A47" s="116">
        <v>7</v>
      </c>
      <c r="B47" s="105" t="s">
        <v>75</v>
      </c>
      <c r="C47" s="117" t="s">
        <v>76</v>
      </c>
      <c r="D47" s="86">
        <v>3.06</v>
      </c>
      <c r="E47" s="107" t="s">
        <v>26</v>
      </c>
      <c r="F47" s="108">
        <f t="shared" si="20"/>
        <v>200000</v>
      </c>
      <c r="G47" s="104" t="s">
        <v>21</v>
      </c>
      <c r="H47" s="104" t="s">
        <v>21</v>
      </c>
      <c r="I47" s="109"/>
      <c r="J47" s="110"/>
      <c r="K47" s="109">
        <f t="shared" si="21"/>
        <v>3.06</v>
      </c>
      <c r="L47" s="91">
        <f t="shared" si="22"/>
        <v>1836000</v>
      </c>
      <c r="M47" s="91"/>
      <c r="N47" s="91">
        <f t="shared" si="23"/>
        <v>1836000</v>
      </c>
      <c r="O47" s="91">
        <f t="shared" si="24"/>
        <v>1836000</v>
      </c>
      <c r="P47" s="91">
        <f t="shared" si="25"/>
        <v>1836000</v>
      </c>
      <c r="Q47" s="139"/>
      <c r="R47" s="61"/>
    </row>
    <row r="48" spans="1:18" s="92" customFormat="1" ht="18" customHeight="1">
      <c r="A48" s="116">
        <v>8</v>
      </c>
      <c r="B48" s="105" t="s">
        <v>77</v>
      </c>
      <c r="C48" s="106" t="s">
        <v>31</v>
      </c>
      <c r="D48" s="86">
        <v>2.67</v>
      </c>
      <c r="E48" s="107" t="s">
        <v>20</v>
      </c>
      <c r="F48" s="108">
        <f t="shared" si="20"/>
        <v>300000</v>
      </c>
      <c r="G48" s="104" t="s">
        <v>49</v>
      </c>
      <c r="H48" s="104" t="s">
        <v>49</v>
      </c>
      <c r="I48" s="109">
        <v>0.3</v>
      </c>
      <c r="J48" s="110"/>
      <c r="K48" s="109">
        <f t="shared" si="21"/>
        <v>2.9699999999999998</v>
      </c>
      <c r="L48" s="91">
        <f t="shared" si="22"/>
        <v>2082000</v>
      </c>
      <c r="M48" s="91"/>
      <c r="N48" s="91">
        <f t="shared" si="23"/>
        <v>1800000</v>
      </c>
      <c r="O48" s="91">
        <f t="shared" si="24"/>
        <v>1440000</v>
      </c>
      <c r="P48" s="91">
        <f t="shared" si="25"/>
        <v>1440000</v>
      </c>
      <c r="Q48" s="191" t="s">
        <v>259</v>
      </c>
      <c r="R48" s="61"/>
    </row>
    <row r="49" spans="1:18" s="92" customFormat="1" ht="18" customHeight="1">
      <c r="A49" s="116">
        <v>9</v>
      </c>
      <c r="B49" s="105" t="s">
        <v>78</v>
      </c>
      <c r="C49" s="117" t="s">
        <v>79</v>
      </c>
      <c r="D49" s="86">
        <v>3</v>
      </c>
      <c r="E49" s="107" t="s">
        <v>20</v>
      </c>
      <c r="F49" s="108">
        <f t="shared" si="20"/>
        <v>300000</v>
      </c>
      <c r="G49" s="104" t="s">
        <v>21</v>
      </c>
      <c r="H49" s="104" t="s">
        <v>21</v>
      </c>
      <c r="I49" s="109"/>
      <c r="J49" s="110"/>
      <c r="K49" s="109">
        <f t="shared" si="21"/>
        <v>3</v>
      </c>
      <c r="L49" s="91">
        <f t="shared" si="22"/>
        <v>2100000</v>
      </c>
      <c r="M49" s="91"/>
      <c r="N49" s="91">
        <f t="shared" si="23"/>
        <v>1800000</v>
      </c>
      <c r="O49" s="91">
        <f t="shared" si="24"/>
        <v>1800000</v>
      </c>
      <c r="P49" s="91">
        <f t="shared" si="25"/>
        <v>1800000</v>
      </c>
      <c r="Q49" s="191"/>
      <c r="R49" s="61"/>
    </row>
    <row r="50" spans="1:18" s="92" customFormat="1" ht="18" customHeight="1">
      <c r="A50" s="116">
        <v>10</v>
      </c>
      <c r="B50" s="175" t="s">
        <v>80</v>
      </c>
      <c r="C50" s="176"/>
      <c r="D50" s="192">
        <v>2.86</v>
      </c>
      <c r="E50" s="107" t="s">
        <v>26</v>
      </c>
      <c r="F50" s="143">
        <f t="shared" si="20"/>
        <v>200000</v>
      </c>
      <c r="G50" s="104" t="s">
        <v>21</v>
      </c>
      <c r="H50" s="104" t="s">
        <v>21</v>
      </c>
      <c r="I50" s="144"/>
      <c r="J50" s="178"/>
      <c r="K50" s="109">
        <f t="shared" si="21"/>
        <v>2.86</v>
      </c>
      <c r="L50" s="91">
        <f t="shared" si="22"/>
        <v>1916000</v>
      </c>
      <c r="M50" s="145"/>
      <c r="N50" s="91">
        <f t="shared" si="23"/>
        <v>1800000</v>
      </c>
      <c r="O50" s="91">
        <f t="shared" si="24"/>
        <v>1800000</v>
      </c>
      <c r="P50" s="91">
        <f>O50/3</f>
        <v>600000</v>
      </c>
      <c r="Q50" s="200" t="s">
        <v>257</v>
      </c>
      <c r="R50" s="179"/>
    </row>
    <row r="51" spans="1:18" s="92" customFormat="1" ht="18" customHeight="1">
      <c r="A51" s="116">
        <v>11</v>
      </c>
      <c r="B51" s="175" t="s">
        <v>81</v>
      </c>
      <c r="C51" s="199" t="s">
        <v>79</v>
      </c>
      <c r="D51" s="180">
        <v>2.67</v>
      </c>
      <c r="E51" s="107" t="s">
        <v>20</v>
      </c>
      <c r="F51" s="143">
        <f t="shared" si="20"/>
        <v>300000</v>
      </c>
      <c r="G51" s="104" t="s">
        <v>21</v>
      </c>
      <c r="H51" s="104" t="s">
        <v>49</v>
      </c>
      <c r="I51" s="144"/>
      <c r="J51" s="178"/>
      <c r="K51" s="109">
        <f t="shared" si="21"/>
        <v>2.67</v>
      </c>
      <c r="L51" s="91">
        <f t="shared" si="22"/>
        <v>1902000</v>
      </c>
      <c r="M51" s="145"/>
      <c r="N51" s="91">
        <f t="shared" si="23"/>
        <v>1800000</v>
      </c>
      <c r="O51" s="91">
        <f t="shared" si="24"/>
        <v>1800000</v>
      </c>
      <c r="P51" s="91">
        <f>O51/3*2+80%*O51/3</f>
        <v>1680000</v>
      </c>
      <c r="Q51" s="200" t="s">
        <v>258</v>
      </c>
      <c r="R51" s="179"/>
    </row>
    <row r="52" spans="1:18" s="92" customFormat="1" ht="18" customHeight="1">
      <c r="A52" s="73">
        <f>COUNT(A41:A51)</f>
        <v>11</v>
      </c>
      <c r="B52" s="80" t="s">
        <v>44</v>
      </c>
      <c r="C52" s="75"/>
      <c r="D52" s="76">
        <f>SUM(D41:D51)</f>
        <v>37.34</v>
      </c>
      <c r="E52" s="76"/>
      <c r="F52" s="187">
        <f>SUM(F41:F51)</f>
        <v>2600000</v>
      </c>
      <c r="G52" s="274"/>
      <c r="H52" s="274"/>
      <c r="I52" s="76">
        <f>SUM(I41:I51)</f>
        <v>0.7</v>
      </c>
      <c r="J52" s="77">
        <f>SUM(J41:J51)</f>
        <v>0.12000000000000001</v>
      </c>
      <c r="K52" s="78">
        <f t="shared" si="21"/>
        <v>42.52080000000001</v>
      </c>
      <c r="L52" s="187">
        <f>SUM(L41:L51)</f>
        <v>24243900</v>
      </c>
      <c r="M52" s="187">
        <f>SUM(M41:M51)</f>
        <v>64300</v>
      </c>
      <c r="N52" s="187">
        <f>SUM(N41:N51)</f>
        <v>23443900</v>
      </c>
      <c r="O52" s="187">
        <f>SUM(O41:O51)</f>
        <v>23548200</v>
      </c>
      <c r="P52" s="187">
        <f>SUM(P41:P51)</f>
        <v>22020600</v>
      </c>
      <c r="Q52" s="138"/>
      <c r="R52" s="57"/>
    </row>
    <row r="53" spans="1:18" s="92" customFormat="1" ht="18" customHeight="1">
      <c r="A53" s="73" t="s">
        <v>82</v>
      </c>
      <c r="B53" s="303" t="s">
        <v>211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5"/>
    </row>
    <row r="54" spans="1:18" s="92" customFormat="1" ht="23.25" customHeight="1">
      <c r="A54" s="185">
        <v>1</v>
      </c>
      <c r="B54" s="105" t="s">
        <v>87</v>
      </c>
      <c r="C54" s="106" t="s">
        <v>88</v>
      </c>
      <c r="D54" s="102">
        <v>3.33</v>
      </c>
      <c r="E54" s="186" t="s">
        <v>20</v>
      </c>
      <c r="F54" s="108">
        <f aca="true" t="shared" si="26" ref="F54:F62">IF(E54="ĐH",300000,IF(E54="CĐ",300000,200000))</f>
        <v>300000</v>
      </c>
      <c r="G54" s="184" t="s">
        <v>21</v>
      </c>
      <c r="H54" s="184" t="s">
        <v>21</v>
      </c>
      <c r="I54" s="109">
        <v>0.3</v>
      </c>
      <c r="J54" s="110"/>
      <c r="K54" s="109">
        <f aca="true" t="shared" si="27" ref="K54:K62">D54+I54+J54*D54</f>
        <v>3.63</v>
      </c>
      <c r="L54" s="91">
        <f aca="true" t="shared" si="28" ref="L54:L62">ROUND(IF(AND(E54="ĐH",K54&lt;=3),$L$3*K54+300000,IF(AND(E54="CĐ",K54&lt;=3),K54*$L$3+300000,IF(AND(E54="K",K54&lt;=3),K54*$L$3+200000,K54*$L$3))),-2)</f>
        <v>2178000</v>
      </c>
      <c r="M54" s="91"/>
      <c r="N54" s="91">
        <f aca="true" t="shared" si="29" ref="N54:N62">ROUND(IF(AND(K54&lt;=3,L54&gt;$N$3),$N$3,L54),-2)</f>
        <v>2178000</v>
      </c>
      <c r="O54" s="91">
        <f aca="true" t="shared" si="30" ref="O54:O62">ROUND(IF(G54="A+",(N54*100%+M54+200000),IF(G54="A",(N54*100%+M54),IF(G54="B",(N54*80%+M54),(N54*60%+M54)))),-2)</f>
        <v>2178000</v>
      </c>
      <c r="P54" s="91">
        <f>O54</f>
        <v>2178000</v>
      </c>
      <c r="Q54" s="139"/>
      <c r="R54" s="61"/>
    </row>
    <row r="55" spans="1:18" s="92" customFormat="1" ht="18" customHeight="1">
      <c r="A55" s="95">
        <v>2</v>
      </c>
      <c r="B55" s="105" t="s">
        <v>149</v>
      </c>
      <c r="C55" s="117" t="s">
        <v>51</v>
      </c>
      <c r="D55" s="86">
        <v>3.99</v>
      </c>
      <c r="E55" s="122" t="s">
        <v>20</v>
      </c>
      <c r="F55" s="108">
        <f t="shared" si="26"/>
        <v>300000</v>
      </c>
      <c r="G55" s="103" t="s">
        <v>274</v>
      </c>
      <c r="H55" s="103" t="s">
        <v>274</v>
      </c>
      <c r="I55" s="118">
        <v>0.3</v>
      </c>
      <c r="J55" s="201"/>
      <c r="K55" s="109">
        <f t="shared" si="27"/>
        <v>4.29</v>
      </c>
      <c r="L55" s="88">
        <f t="shared" si="28"/>
        <v>2574000</v>
      </c>
      <c r="M55" s="88">
        <v>120000</v>
      </c>
      <c r="N55" s="88">
        <f t="shared" si="29"/>
        <v>2574000</v>
      </c>
      <c r="O55" s="91">
        <f t="shared" si="30"/>
        <v>2894000</v>
      </c>
      <c r="P55" s="91">
        <f aca="true" t="shared" si="31" ref="P55:P62">O55</f>
        <v>2894000</v>
      </c>
      <c r="Q55" s="194" t="s">
        <v>248</v>
      </c>
      <c r="R55" s="61"/>
    </row>
    <row r="56" spans="1:18" s="92" customFormat="1" ht="21.75" customHeight="1">
      <c r="A56" s="185">
        <v>3</v>
      </c>
      <c r="B56" s="105" t="s">
        <v>136</v>
      </c>
      <c r="C56" s="117" t="s">
        <v>79</v>
      </c>
      <c r="D56" s="86">
        <v>3</v>
      </c>
      <c r="E56" s="107" t="s">
        <v>20</v>
      </c>
      <c r="F56" s="108">
        <f t="shared" si="26"/>
        <v>300000</v>
      </c>
      <c r="G56" s="184" t="s">
        <v>21</v>
      </c>
      <c r="H56" s="184" t="s">
        <v>21</v>
      </c>
      <c r="I56" s="109">
        <v>0.3</v>
      </c>
      <c r="J56" s="110"/>
      <c r="K56" s="109">
        <f t="shared" si="27"/>
        <v>3.3</v>
      </c>
      <c r="L56" s="88">
        <f t="shared" si="28"/>
        <v>1980000</v>
      </c>
      <c r="M56" s="88"/>
      <c r="N56" s="88">
        <f t="shared" si="29"/>
        <v>1980000</v>
      </c>
      <c r="O56" s="91">
        <f t="shared" si="30"/>
        <v>1980000</v>
      </c>
      <c r="P56" s="91">
        <f t="shared" si="31"/>
        <v>1980000</v>
      </c>
      <c r="Q56" s="191"/>
      <c r="R56" s="61"/>
    </row>
    <row r="57" spans="1:18" s="92" customFormat="1" ht="18.75" customHeight="1">
      <c r="A57" s="95">
        <v>4</v>
      </c>
      <c r="B57" s="105" t="s">
        <v>140</v>
      </c>
      <c r="C57" s="117" t="s">
        <v>53</v>
      </c>
      <c r="D57" s="86">
        <v>2.46</v>
      </c>
      <c r="E57" s="107" t="s">
        <v>26</v>
      </c>
      <c r="F57" s="108">
        <f t="shared" si="26"/>
        <v>200000</v>
      </c>
      <c r="G57" s="184" t="s">
        <v>49</v>
      </c>
      <c r="H57" s="184" t="s">
        <v>49</v>
      </c>
      <c r="I57" s="109"/>
      <c r="J57" s="110"/>
      <c r="K57" s="109">
        <f t="shared" si="27"/>
        <v>2.46</v>
      </c>
      <c r="L57" s="91">
        <f t="shared" si="28"/>
        <v>1676000</v>
      </c>
      <c r="M57" s="91"/>
      <c r="N57" s="91">
        <f t="shared" si="29"/>
        <v>1676000</v>
      </c>
      <c r="O57" s="91">
        <f t="shared" si="30"/>
        <v>1340800</v>
      </c>
      <c r="P57" s="91">
        <f t="shared" si="31"/>
        <v>1340800</v>
      </c>
      <c r="Q57" s="139" t="s">
        <v>259</v>
      </c>
      <c r="R57" s="61"/>
    </row>
    <row r="58" spans="1:18" s="92" customFormat="1" ht="18.75" customHeight="1">
      <c r="A58" s="185">
        <v>5</v>
      </c>
      <c r="B58" s="105" t="s">
        <v>141</v>
      </c>
      <c r="C58" s="117"/>
      <c r="D58" s="86">
        <v>2.46</v>
      </c>
      <c r="E58" s="107" t="s">
        <v>26</v>
      </c>
      <c r="F58" s="108">
        <f t="shared" si="26"/>
        <v>200000</v>
      </c>
      <c r="G58" s="184" t="s">
        <v>21</v>
      </c>
      <c r="H58" s="184" t="s">
        <v>21</v>
      </c>
      <c r="I58" s="109"/>
      <c r="J58" s="110"/>
      <c r="K58" s="109">
        <f t="shared" si="27"/>
        <v>2.46</v>
      </c>
      <c r="L58" s="91">
        <f t="shared" si="28"/>
        <v>1676000</v>
      </c>
      <c r="M58" s="91"/>
      <c r="N58" s="91">
        <f t="shared" si="29"/>
        <v>1676000</v>
      </c>
      <c r="O58" s="91">
        <f t="shared" si="30"/>
        <v>1676000</v>
      </c>
      <c r="P58" s="91">
        <f t="shared" si="31"/>
        <v>1676000</v>
      </c>
      <c r="Q58" s="139"/>
      <c r="R58" s="61"/>
    </row>
    <row r="59" spans="1:18" s="92" customFormat="1" ht="18" customHeight="1">
      <c r="A59" s="95">
        <v>6</v>
      </c>
      <c r="B59" s="105" t="s">
        <v>139</v>
      </c>
      <c r="C59" s="117" t="s">
        <v>31</v>
      </c>
      <c r="D59" s="86">
        <v>2.66</v>
      </c>
      <c r="E59" s="107" t="s">
        <v>26</v>
      </c>
      <c r="F59" s="108">
        <f t="shared" si="26"/>
        <v>200000</v>
      </c>
      <c r="G59" s="184" t="s">
        <v>21</v>
      </c>
      <c r="H59" s="184" t="s">
        <v>21</v>
      </c>
      <c r="I59" s="109"/>
      <c r="J59" s="110"/>
      <c r="K59" s="109">
        <f t="shared" si="27"/>
        <v>2.66</v>
      </c>
      <c r="L59" s="91">
        <f t="shared" si="28"/>
        <v>1796000</v>
      </c>
      <c r="M59" s="91"/>
      <c r="N59" s="91">
        <f t="shared" si="29"/>
        <v>1796000</v>
      </c>
      <c r="O59" s="91">
        <f t="shared" si="30"/>
        <v>1796000</v>
      </c>
      <c r="P59" s="91">
        <f t="shared" si="31"/>
        <v>1796000</v>
      </c>
      <c r="Q59" s="191"/>
      <c r="R59" s="61"/>
    </row>
    <row r="60" spans="1:18" s="92" customFormat="1" ht="30" customHeight="1">
      <c r="A60" s="185">
        <v>7</v>
      </c>
      <c r="B60" s="105" t="s">
        <v>137</v>
      </c>
      <c r="C60" s="117" t="s">
        <v>31</v>
      </c>
      <c r="D60" s="86">
        <v>2.86</v>
      </c>
      <c r="E60" s="107" t="s">
        <v>26</v>
      </c>
      <c r="F60" s="108">
        <f t="shared" si="26"/>
        <v>200000</v>
      </c>
      <c r="G60" s="184" t="s">
        <v>21</v>
      </c>
      <c r="H60" s="184" t="s">
        <v>21</v>
      </c>
      <c r="I60" s="109"/>
      <c r="J60" s="110"/>
      <c r="K60" s="109">
        <f t="shared" si="27"/>
        <v>2.86</v>
      </c>
      <c r="L60" s="91">
        <f t="shared" si="28"/>
        <v>1916000</v>
      </c>
      <c r="M60" s="91">
        <f>4000+4900</f>
        <v>8900</v>
      </c>
      <c r="N60" s="91">
        <f t="shared" si="29"/>
        <v>1800000</v>
      </c>
      <c r="O60" s="91">
        <f t="shared" si="30"/>
        <v>1808900</v>
      </c>
      <c r="P60" s="91">
        <f t="shared" si="31"/>
        <v>1808900</v>
      </c>
      <c r="Q60" s="139" t="s">
        <v>251</v>
      </c>
      <c r="R60" s="61"/>
    </row>
    <row r="61" spans="1:18" s="92" customFormat="1" ht="28.5" customHeight="1">
      <c r="A61" s="95">
        <v>8</v>
      </c>
      <c r="B61" s="123" t="s">
        <v>218</v>
      </c>
      <c r="C61" s="123"/>
      <c r="D61" s="86">
        <v>2.06</v>
      </c>
      <c r="E61" s="107" t="s">
        <v>26</v>
      </c>
      <c r="F61" s="108">
        <f t="shared" si="26"/>
        <v>200000</v>
      </c>
      <c r="G61" s="184" t="s">
        <v>21</v>
      </c>
      <c r="H61" s="184" t="s">
        <v>21</v>
      </c>
      <c r="I61" s="118"/>
      <c r="J61" s="202"/>
      <c r="K61" s="109">
        <f t="shared" si="27"/>
        <v>2.06</v>
      </c>
      <c r="L61" s="91">
        <f t="shared" si="28"/>
        <v>1436000</v>
      </c>
      <c r="M61" s="91"/>
      <c r="N61" s="91">
        <f t="shared" si="29"/>
        <v>1436000</v>
      </c>
      <c r="O61" s="91">
        <f t="shared" si="30"/>
        <v>1436000</v>
      </c>
      <c r="P61" s="91">
        <f t="shared" si="31"/>
        <v>1436000</v>
      </c>
      <c r="Q61" s="139"/>
      <c r="R61" s="61"/>
    </row>
    <row r="62" spans="1:18" s="92" customFormat="1" ht="21.75" customHeight="1">
      <c r="A62" s="185">
        <v>9</v>
      </c>
      <c r="B62" s="105" t="s">
        <v>142</v>
      </c>
      <c r="C62" s="117"/>
      <c r="D62" s="180">
        <v>2.73</v>
      </c>
      <c r="E62" s="107" t="s">
        <v>26</v>
      </c>
      <c r="F62" s="108">
        <f t="shared" si="26"/>
        <v>200000</v>
      </c>
      <c r="G62" s="103" t="s">
        <v>274</v>
      </c>
      <c r="H62" s="103" t="s">
        <v>274</v>
      </c>
      <c r="I62" s="109"/>
      <c r="J62" s="110"/>
      <c r="K62" s="109">
        <f t="shared" si="27"/>
        <v>2.73</v>
      </c>
      <c r="L62" s="91">
        <f t="shared" si="28"/>
        <v>1838000</v>
      </c>
      <c r="M62" s="91"/>
      <c r="N62" s="91">
        <f t="shared" si="29"/>
        <v>1800000</v>
      </c>
      <c r="O62" s="91">
        <f t="shared" si="30"/>
        <v>2000000</v>
      </c>
      <c r="P62" s="91">
        <f t="shared" si="31"/>
        <v>2000000</v>
      </c>
      <c r="Q62" s="139"/>
      <c r="R62" s="61"/>
    </row>
    <row r="63" spans="1:18" s="92" customFormat="1" ht="18" customHeight="1">
      <c r="A63" s="73">
        <f>COUNT(A54:A62)</f>
        <v>9</v>
      </c>
      <c r="B63" s="80" t="s">
        <v>210</v>
      </c>
      <c r="C63" s="75"/>
      <c r="D63" s="76">
        <f>SUM(D54:D62)</f>
        <v>25.55</v>
      </c>
      <c r="E63" s="76">
        <f aca="true" t="shared" si="32" ref="E63:K63">SUM(E54:E62)</f>
        <v>0</v>
      </c>
      <c r="F63" s="187">
        <f t="shared" si="32"/>
        <v>2100000</v>
      </c>
      <c r="G63" s="274">
        <f t="shared" si="32"/>
        <v>0</v>
      </c>
      <c r="H63" s="274">
        <f>SUM(H54:H62)</f>
        <v>0</v>
      </c>
      <c r="I63" s="76">
        <f t="shared" si="32"/>
        <v>0.8999999999999999</v>
      </c>
      <c r="J63" s="76">
        <f t="shared" si="32"/>
        <v>0</v>
      </c>
      <c r="K63" s="76">
        <f t="shared" si="32"/>
        <v>26.45</v>
      </c>
      <c r="L63" s="82">
        <f>SUM(L54:L62)</f>
        <v>17070000</v>
      </c>
      <c r="M63" s="82">
        <f>SUM(M54:M62)</f>
        <v>128900</v>
      </c>
      <c r="N63" s="82">
        <f>SUM(N54:N62)</f>
        <v>16916000</v>
      </c>
      <c r="O63" s="82">
        <f>SUM(O54:O62)</f>
        <v>17109700</v>
      </c>
      <c r="P63" s="82">
        <f>SUM(P54:P62)</f>
        <v>17109700</v>
      </c>
      <c r="Q63" s="138"/>
      <c r="R63" s="57"/>
    </row>
    <row r="64" spans="1:18" s="92" customFormat="1" ht="18" customHeight="1">
      <c r="A64" s="73" t="s">
        <v>103</v>
      </c>
      <c r="B64" s="303" t="s">
        <v>212</v>
      </c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5"/>
    </row>
    <row r="65" spans="1:18" s="92" customFormat="1" ht="20.25" customHeight="1">
      <c r="A65" s="185">
        <v>1</v>
      </c>
      <c r="B65" s="203" t="s">
        <v>83</v>
      </c>
      <c r="C65" s="204" t="s">
        <v>23</v>
      </c>
      <c r="D65" s="205">
        <v>4.74</v>
      </c>
      <c r="E65" s="206" t="s">
        <v>20</v>
      </c>
      <c r="F65" s="99">
        <f aca="true" t="shared" si="33" ref="F65:F76">IF(E65="ĐH",300000,IF(E65="CĐ",300000,200000))</f>
        <v>300000</v>
      </c>
      <c r="G65" s="103" t="s">
        <v>21</v>
      </c>
      <c r="H65" s="103" t="s">
        <v>49</v>
      </c>
      <c r="I65" s="207">
        <v>0.4</v>
      </c>
      <c r="J65" s="208"/>
      <c r="K65" s="100">
        <f aca="true" t="shared" si="34" ref="K65:K76">D65+I65+J65*D65</f>
        <v>5.140000000000001</v>
      </c>
      <c r="L65" s="91">
        <f aca="true" t="shared" si="35" ref="L65:L76">ROUND(IF(AND(E65="ĐH",K65&lt;=3),$L$3*K65+300000,IF(AND(E65="CĐ",K65&lt;=3),K65*$L$3+300000,IF(AND(E65="K",K65&lt;=3),K65*$L$3+200000,K65*$L$3))),-2)</f>
        <v>3084000</v>
      </c>
      <c r="M65" s="91"/>
      <c r="N65" s="91">
        <f aca="true" t="shared" si="36" ref="N65:N76">ROUND(IF(AND(K65&lt;=3,L65&gt;$N$3),$N$3,L65),-2)</f>
        <v>3084000</v>
      </c>
      <c r="O65" s="91">
        <f aca="true" t="shared" si="37" ref="O65:O76">ROUND(IF(G65="A+",(N65*100%+M65+200000),IF(G65="A",(N65*100%+M65),IF(G65="B",(N65*80%+M65),(N65*60%+M65)))),-2)</f>
        <v>3084000</v>
      </c>
      <c r="P65" s="91">
        <f>ROUND(O65/3*0.5+80%*O65/3*2.5,-2)</f>
        <v>2570000</v>
      </c>
      <c r="Q65" s="139" t="s">
        <v>261</v>
      </c>
      <c r="R65" s="59"/>
    </row>
    <row r="66" spans="1:18" s="92" customFormat="1" ht="30" customHeight="1">
      <c r="A66" s="116">
        <v>2</v>
      </c>
      <c r="B66" s="105" t="s">
        <v>84</v>
      </c>
      <c r="C66" s="117" t="s">
        <v>85</v>
      </c>
      <c r="D66" s="86">
        <v>4.74</v>
      </c>
      <c r="E66" s="186" t="s">
        <v>20</v>
      </c>
      <c r="F66" s="108">
        <f t="shared" si="33"/>
        <v>300000</v>
      </c>
      <c r="G66" s="103" t="s">
        <v>21</v>
      </c>
      <c r="H66" s="103" t="s">
        <v>49</v>
      </c>
      <c r="I66" s="109">
        <v>0.3</v>
      </c>
      <c r="J66" s="110"/>
      <c r="K66" s="109">
        <f t="shared" si="34"/>
        <v>5.04</v>
      </c>
      <c r="L66" s="91">
        <f t="shared" si="35"/>
        <v>3024000</v>
      </c>
      <c r="M66" s="91">
        <v>120000</v>
      </c>
      <c r="N66" s="91">
        <f t="shared" si="36"/>
        <v>3024000</v>
      </c>
      <c r="O66" s="91">
        <f t="shared" si="37"/>
        <v>3144000</v>
      </c>
      <c r="P66" s="91">
        <f>ROUND(N66/3+80%*N66/3*2+M66,-2)</f>
        <v>2740800</v>
      </c>
      <c r="Q66" s="139" t="s">
        <v>262</v>
      </c>
      <c r="R66" s="61"/>
    </row>
    <row r="67" spans="1:18" s="92" customFormat="1" ht="20.25" customHeight="1">
      <c r="A67" s="209">
        <v>3</v>
      </c>
      <c r="B67" s="105" t="s">
        <v>102</v>
      </c>
      <c r="C67" s="117" t="s">
        <v>53</v>
      </c>
      <c r="D67" s="86">
        <v>4.65</v>
      </c>
      <c r="E67" s="112" t="s">
        <v>20</v>
      </c>
      <c r="F67" s="108">
        <f t="shared" si="33"/>
        <v>300000</v>
      </c>
      <c r="G67" s="103" t="s">
        <v>21</v>
      </c>
      <c r="H67" s="103" t="s">
        <v>49</v>
      </c>
      <c r="I67" s="109"/>
      <c r="J67" s="110"/>
      <c r="K67" s="109">
        <f t="shared" si="34"/>
        <v>4.65</v>
      </c>
      <c r="L67" s="91">
        <f t="shared" si="35"/>
        <v>2790000</v>
      </c>
      <c r="M67" s="91"/>
      <c r="N67" s="91">
        <f t="shared" si="36"/>
        <v>2790000</v>
      </c>
      <c r="O67" s="91">
        <f t="shared" si="37"/>
        <v>2790000</v>
      </c>
      <c r="P67" s="91">
        <f>O67/3+80%*O67/3*2</f>
        <v>2418000</v>
      </c>
      <c r="Q67" s="194"/>
      <c r="R67" s="61"/>
    </row>
    <row r="68" spans="1:18" s="92" customFormat="1" ht="21" customHeight="1">
      <c r="A68" s="116">
        <v>4</v>
      </c>
      <c r="B68" s="123" t="s">
        <v>90</v>
      </c>
      <c r="C68" s="124" t="s">
        <v>91</v>
      </c>
      <c r="D68" s="86">
        <v>3.86</v>
      </c>
      <c r="E68" s="168" t="s">
        <v>26</v>
      </c>
      <c r="F68" s="169">
        <f t="shared" si="33"/>
        <v>200000</v>
      </c>
      <c r="G68" s="103" t="s">
        <v>21</v>
      </c>
      <c r="H68" s="103" t="s">
        <v>21</v>
      </c>
      <c r="I68" s="170"/>
      <c r="J68" s="171"/>
      <c r="K68" s="170">
        <f t="shared" si="34"/>
        <v>3.86</v>
      </c>
      <c r="L68" s="91">
        <f t="shared" si="35"/>
        <v>2316000</v>
      </c>
      <c r="M68" s="91"/>
      <c r="N68" s="91">
        <f t="shared" si="36"/>
        <v>2316000</v>
      </c>
      <c r="O68" s="91">
        <f t="shared" si="37"/>
        <v>2316000</v>
      </c>
      <c r="P68" s="91">
        <f aca="true" t="shared" si="38" ref="P68:P74">O68</f>
        <v>2316000</v>
      </c>
      <c r="Q68" s="139" t="s">
        <v>263</v>
      </c>
      <c r="R68" s="141"/>
    </row>
    <row r="69" spans="1:18" s="92" customFormat="1" ht="20.25" customHeight="1">
      <c r="A69" s="209">
        <v>5</v>
      </c>
      <c r="B69" s="105" t="s">
        <v>92</v>
      </c>
      <c r="C69" s="117" t="s">
        <v>28</v>
      </c>
      <c r="D69" s="86">
        <v>4.06</v>
      </c>
      <c r="E69" s="112" t="s">
        <v>26</v>
      </c>
      <c r="F69" s="108">
        <f t="shared" si="33"/>
        <v>200000</v>
      </c>
      <c r="G69" s="103" t="s">
        <v>274</v>
      </c>
      <c r="H69" s="103" t="s">
        <v>274</v>
      </c>
      <c r="I69" s="109">
        <v>0.3</v>
      </c>
      <c r="J69" s="110">
        <v>0.06</v>
      </c>
      <c r="K69" s="109">
        <f t="shared" si="34"/>
        <v>4.603599999999999</v>
      </c>
      <c r="L69" s="91">
        <f t="shared" si="35"/>
        <v>2762200</v>
      </c>
      <c r="M69" s="91"/>
      <c r="N69" s="91">
        <f t="shared" si="36"/>
        <v>2762200</v>
      </c>
      <c r="O69" s="91">
        <f t="shared" si="37"/>
        <v>2962200</v>
      </c>
      <c r="P69" s="91">
        <f t="shared" si="38"/>
        <v>2962200</v>
      </c>
      <c r="Q69" s="139"/>
      <c r="R69" s="61"/>
    </row>
    <row r="70" spans="1:18" s="92" customFormat="1" ht="20.25" customHeight="1">
      <c r="A70" s="116">
        <v>6</v>
      </c>
      <c r="B70" s="105" t="s">
        <v>80</v>
      </c>
      <c r="C70" s="106" t="s">
        <v>79</v>
      </c>
      <c r="D70" s="86">
        <v>2.26</v>
      </c>
      <c r="E70" s="112" t="s">
        <v>26</v>
      </c>
      <c r="F70" s="108">
        <f t="shared" si="33"/>
        <v>200000</v>
      </c>
      <c r="G70" s="103" t="s">
        <v>21</v>
      </c>
      <c r="H70" s="103" t="s">
        <v>21</v>
      </c>
      <c r="I70" s="109"/>
      <c r="J70" s="110"/>
      <c r="K70" s="109">
        <f t="shared" si="34"/>
        <v>2.26</v>
      </c>
      <c r="L70" s="91">
        <f t="shared" si="35"/>
        <v>1556000</v>
      </c>
      <c r="M70" s="91"/>
      <c r="N70" s="91">
        <f t="shared" si="36"/>
        <v>1556000</v>
      </c>
      <c r="O70" s="91">
        <f t="shared" si="37"/>
        <v>1556000</v>
      </c>
      <c r="P70" s="91">
        <f t="shared" si="38"/>
        <v>1556000</v>
      </c>
      <c r="Q70" s="183"/>
      <c r="R70" s="61"/>
    </row>
    <row r="71" spans="1:18" s="92" customFormat="1" ht="18" customHeight="1">
      <c r="A71" s="209">
        <v>7</v>
      </c>
      <c r="B71" s="105" t="s">
        <v>97</v>
      </c>
      <c r="C71" s="117" t="s">
        <v>98</v>
      </c>
      <c r="D71" s="86">
        <v>2.26</v>
      </c>
      <c r="E71" s="112" t="s">
        <v>26</v>
      </c>
      <c r="F71" s="108">
        <f t="shared" si="33"/>
        <v>200000</v>
      </c>
      <c r="G71" s="103" t="s">
        <v>49</v>
      </c>
      <c r="H71" s="103" t="s">
        <v>49</v>
      </c>
      <c r="I71" s="109"/>
      <c r="J71" s="110"/>
      <c r="K71" s="109">
        <f t="shared" si="34"/>
        <v>2.26</v>
      </c>
      <c r="L71" s="91">
        <f t="shared" si="35"/>
        <v>1556000</v>
      </c>
      <c r="M71" s="91"/>
      <c r="N71" s="91">
        <f t="shared" si="36"/>
        <v>1556000</v>
      </c>
      <c r="O71" s="91">
        <f t="shared" si="37"/>
        <v>1244800</v>
      </c>
      <c r="P71" s="91">
        <f t="shared" si="38"/>
        <v>1244800</v>
      </c>
      <c r="Q71" s="191" t="s">
        <v>259</v>
      </c>
      <c r="R71" s="61"/>
    </row>
    <row r="72" spans="1:18" s="92" customFormat="1" ht="18" customHeight="1">
      <c r="A72" s="116">
        <v>8</v>
      </c>
      <c r="B72" s="105" t="s">
        <v>99</v>
      </c>
      <c r="C72" s="117"/>
      <c r="D72" s="86">
        <v>2.06</v>
      </c>
      <c r="E72" s="112" t="s">
        <v>26</v>
      </c>
      <c r="F72" s="108">
        <f t="shared" si="33"/>
        <v>200000</v>
      </c>
      <c r="G72" s="103" t="s">
        <v>274</v>
      </c>
      <c r="H72" s="103" t="s">
        <v>274</v>
      </c>
      <c r="I72" s="109"/>
      <c r="J72" s="110"/>
      <c r="K72" s="109">
        <f t="shared" si="34"/>
        <v>2.06</v>
      </c>
      <c r="L72" s="91">
        <f t="shared" si="35"/>
        <v>1436000</v>
      </c>
      <c r="M72" s="91"/>
      <c r="N72" s="91">
        <f t="shared" si="36"/>
        <v>1436000</v>
      </c>
      <c r="O72" s="91">
        <f t="shared" si="37"/>
        <v>1636000</v>
      </c>
      <c r="P72" s="91">
        <f t="shared" si="38"/>
        <v>1636000</v>
      </c>
      <c r="Q72" s="194"/>
      <c r="R72" s="61"/>
    </row>
    <row r="73" spans="1:18" s="92" customFormat="1" ht="18" customHeight="1">
      <c r="A73" s="209">
        <v>9</v>
      </c>
      <c r="B73" s="105" t="s">
        <v>100</v>
      </c>
      <c r="C73" s="117"/>
      <c r="D73" s="86">
        <v>2.06</v>
      </c>
      <c r="E73" s="112" t="s">
        <v>26</v>
      </c>
      <c r="F73" s="108">
        <f t="shared" si="33"/>
        <v>200000</v>
      </c>
      <c r="G73" s="104" t="s">
        <v>21</v>
      </c>
      <c r="H73" s="104" t="s">
        <v>21</v>
      </c>
      <c r="I73" s="109"/>
      <c r="J73" s="110"/>
      <c r="K73" s="109">
        <f t="shared" si="34"/>
        <v>2.06</v>
      </c>
      <c r="L73" s="91">
        <f t="shared" si="35"/>
        <v>1436000</v>
      </c>
      <c r="M73" s="91"/>
      <c r="N73" s="91">
        <f t="shared" si="36"/>
        <v>1436000</v>
      </c>
      <c r="O73" s="91">
        <f t="shared" si="37"/>
        <v>1436000</v>
      </c>
      <c r="P73" s="91">
        <f t="shared" si="38"/>
        <v>1436000</v>
      </c>
      <c r="Q73" s="194" t="s">
        <v>235</v>
      </c>
      <c r="R73" s="61"/>
    </row>
    <row r="74" spans="1:18" s="92" customFormat="1" ht="30" customHeight="1">
      <c r="A74" s="116">
        <v>10</v>
      </c>
      <c r="B74" s="96" t="s">
        <v>167</v>
      </c>
      <c r="C74" s="97" t="s">
        <v>53</v>
      </c>
      <c r="D74" s="86">
        <v>2.26</v>
      </c>
      <c r="E74" s="98" t="s">
        <v>26</v>
      </c>
      <c r="F74" s="99">
        <f t="shared" si="33"/>
        <v>200000</v>
      </c>
      <c r="G74" s="104" t="s">
        <v>21</v>
      </c>
      <c r="H74" s="104" t="s">
        <v>21</v>
      </c>
      <c r="I74" s="172"/>
      <c r="J74" s="210"/>
      <c r="K74" s="100">
        <f t="shared" si="34"/>
        <v>2.26</v>
      </c>
      <c r="L74" s="91">
        <f t="shared" si="35"/>
        <v>1556000</v>
      </c>
      <c r="M74" s="91"/>
      <c r="N74" s="91">
        <f t="shared" si="36"/>
        <v>1556000</v>
      </c>
      <c r="O74" s="91">
        <f t="shared" si="37"/>
        <v>1556000</v>
      </c>
      <c r="P74" s="91">
        <f t="shared" si="38"/>
        <v>1556000</v>
      </c>
      <c r="Q74" s="139" t="s">
        <v>264</v>
      </c>
      <c r="R74" s="59"/>
    </row>
    <row r="75" spans="1:18" s="92" customFormat="1" ht="27.75" customHeight="1">
      <c r="A75" s="209">
        <v>11</v>
      </c>
      <c r="B75" s="105" t="s">
        <v>217</v>
      </c>
      <c r="C75" s="117"/>
      <c r="D75" s="86">
        <v>2.06</v>
      </c>
      <c r="E75" s="177" t="s">
        <v>26</v>
      </c>
      <c r="F75" s="99">
        <f t="shared" si="33"/>
        <v>200000</v>
      </c>
      <c r="G75" s="104" t="s">
        <v>21</v>
      </c>
      <c r="H75" s="104" t="s">
        <v>21</v>
      </c>
      <c r="I75" s="118"/>
      <c r="J75" s="201"/>
      <c r="K75" s="144">
        <f t="shared" si="34"/>
        <v>2.06</v>
      </c>
      <c r="L75" s="91">
        <f t="shared" si="35"/>
        <v>1436000</v>
      </c>
      <c r="M75" s="91"/>
      <c r="N75" s="91">
        <f t="shared" si="36"/>
        <v>1436000</v>
      </c>
      <c r="O75" s="91">
        <f t="shared" si="37"/>
        <v>1436000</v>
      </c>
      <c r="P75" s="91">
        <f>O75</f>
        <v>1436000</v>
      </c>
      <c r="Q75" s="139"/>
      <c r="R75" s="61"/>
    </row>
    <row r="76" spans="1:18" s="92" customFormat="1" ht="18" customHeight="1">
      <c r="A76" s="116">
        <v>12</v>
      </c>
      <c r="B76" s="105" t="s">
        <v>165</v>
      </c>
      <c r="C76" s="117" t="s">
        <v>98</v>
      </c>
      <c r="D76" s="180">
        <v>2.55</v>
      </c>
      <c r="E76" s="107" t="s">
        <v>26</v>
      </c>
      <c r="F76" s="99">
        <f t="shared" si="33"/>
        <v>200000</v>
      </c>
      <c r="G76" s="104" t="s">
        <v>21</v>
      </c>
      <c r="H76" s="104" t="s">
        <v>21</v>
      </c>
      <c r="I76" s="109"/>
      <c r="J76" s="110"/>
      <c r="K76" s="109">
        <f t="shared" si="34"/>
        <v>2.55</v>
      </c>
      <c r="L76" s="91">
        <f t="shared" si="35"/>
        <v>1730000</v>
      </c>
      <c r="M76" s="91"/>
      <c r="N76" s="91">
        <f t="shared" si="36"/>
        <v>1730000</v>
      </c>
      <c r="O76" s="91">
        <f t="shared" si="37"/>
        <v>1730000</v>
      </c>
      <c r="P76" s="91">
        <f>O76</f>
        <v>1730000</v>
      </c>
      <c r="Q76" s="191"/>
      <c r="R76" s="61"/>
    </row>
    <row r="77" spans="1:18" s="92" customFormat="1" ht="18" customHeight="1">
      <c r="A77" s="73">
        <f>COUNT(A65:A76)</f>
        <v>12</v>
      </c>
      <c r="B77" s="80" t="s">
        <v>210</v>
      </c>
      <c r="C77" s="75"/>
      <c r="D77" s="76">
        <f>SUM(D65:D76)</f>
        <v>37.559999999999995</v>
      </c>
      <c r="E77" s="76">
        <f aca="true" t="shared" si="39" ref="E77:K77">SUM(E65:E76)</f>
        <v>0</v>
      </c>
      <c r="F77" s="187">
        <f t="shared" si="39"/>
        <v>2700000</v>
      </c>
      <c r="G77" s="274">
        <f t="shared" si="39"/>
        <v>0</v>
      </c>
      <c r="H77" s="274">
        <f>SUM(H65:H76)</f>
        <v>0</v>
      </c>
      <c r="I77" s="76">
        <f t="shared" si="39"/>
        <v>1</v>
      </c>
      <c r="J77" s="76">
        <f t="shared" si="39"/>
        <v>0.06</v>
      </c>
      <c r="K77" s="76">
        <f t="shared" si="39"/>
        <v>38.803599999999996</v>
      </c>
      <c r="L77" s="82">
        <f>SUM(L65:L76)</f>
        <v>24682200</v>
      </c>
      <c r="M77" s="82">
        <f>SUM(M65:M76)</f>
        <v>120000</v>
      </c>
      <c r="N77" s="82">
        <f>SUM(N65:N76)</f>
        <v>24682200</v>
      </c>
      <c r="O77" s="82">
        <f>SUM(O65:O76)</f>
        <v>24891000</v>
      </c>
      <c r="P77" s="82">
        <f>SUM(P65:P76)</f>
        <v>23601800</v>
      </c>
      <c r="Q77" s="138"/>
      <c r="R77" s="57"/>
    </row>
    <row r="78" spans="1:18" s="92" customFormat="1" ht="18" customHeight="1">
      <c r="A78" s="73" t="s">
        <v>116</v>
      </c>
      <c r="B78" s="303" t="s">
        <v>213</v>
      </c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5"/>
    </row>
    <row r="79" spans="1:18" s="92" customFormat="1" ht="21" customHeight="1">
      <c r="A79" s="116">
        <v>1</v>
      </c>
      <c r="B79" s="105" t="s">
        <v>89</v>
      </c>
      <c r="C79" s="117" t="s">
        <v>68</v>
      </c>
      <c r="D79" s="86">
        <v>4.06</v>
      </c>
      <c r="E79" s="112" t="s">
        <v>26</v>
      </c>
      <c r="F79" s="108">
        <f aca="true" t="shared" si="40" ref="F79:F85">IF(E79="ĐH",300000,IF(E79="CĐ",300000,200000))</f>
        <v>200000</v>
      </c>
      <c r="G79" s="104" t="s">
        <v>21</v>
      </c>
      <c r="H79" s="104" t="s">
        <v>21</v>
      </c>
      <c r="I79" s="109"/>
      <c r="J79" s="110">
        <v>0.08</v>
      </c>
      <c r="K79" s="109">
        <f aca="true" t="shared" si="41" ref="K79:K85">D79+I79+J79*D79</f>
        <v>4.384799999999999</v>
      </c>
      <c r="L79" s="91">
        <f aca="true" t="shared" si="42" ref="L79:L85">ROUND(IF(AND(E79="ĐH",K79&lt;=3),$L$3*K79+300000,IF(AND(E79="CĐ",K79&lt;=3),K79*$L$3+300000,IF(AND(E79="K",K79&lt;=3),K79*$L$3+200000,K79*$L$3))),-2)</f>
        <v>2630900</v>
      </c>
      <c r="M79" s="91"/>
      <c r="N79" s="91">
        <f aca="true" t="shared" si="43" ref="N79:N85">ROUND(IF(AND(K79&lt;=3,L79&gt;$N$3),$N$3,L79),-2)</f>
        <v>2630900</v>
      </c>
      <c r="O79" s="91">
        <f aca="true" t="shared" si="44" ref="O79:O85">ROUND(IF(G79="A+",(N79*100%+M79+200000),IF(G79="A",(N79*100%+M79),IF(G79="B",(N79*80%+M79),(N79*60%+M79)))),-2)</f>
        <v>2630900</v>
      </c>
      <c r="P79" s="91">
        <f>O79</f>
        <v>2630900</v>
      </c>
      <c r="Q79" s="139"/>
      <c r="R79" s="61"/>
    </row>
    <row r="80" spans="1:18" s="92" customFormat="1" ht="21" customHeight="1">
      <c r="A80" s="116">
        <v>2</v>
      </c>
      <c r="B80" s="105" t="s">
        <v>93</v>
      </c>
      <c r="C80" s="117" t="s">
        <v>91</v>
      </c>
      <c r="D80" s="86">
        <v>4.06</v>
      </c>
      <c r="E80" s="112" t="s">
        <v>26</v>
      </c>
      <c r="F80" s="108">
        <f t="shared" si="40"/>
        <v>200000</v>
      </c>
      <c r="G80" s="104" t="s">
        <v>21</v>
      </c>
      <c r="H80" s="104" t="s">
        <v>21</v>
      </c>
      <c r="I80" s="109"/>
      <c r="J80" s="110"/>
      <c r="K80" s="109">
        <f t="shared" si="41"/>
        <v>4.06</v>
      </c>
      <c r="L80" s="91">
        <f t="shared" si="42"/>
        <v>2436000</v>
      </c>
      <c r="M80" s="91"/>
      <c r="N80" s="91">
        <f t="shared" si="43"/>
        <v>2436000</v>
      </c>
      <c r="O80" s="91">
        <f t="shared" si="44"/>
        <v>2436000</v>
      </c>
      <c r="P80" s="91">
        <f aca="true" t="shared" si="45" ref="P80:P85">O80</f>
        <v>2436000</v>
      </c>
      <c r="Q80" s="139"/>
      <c r="R80" s="61"/>
    </row>
    <row r="81" spans="1:18" s="92" customFormat="1" ht="18.75" customHeight="1">
      <c r="A81" s="116">
        <v>3</v>
      </c>
      <c r="B81" s="105" t="s">
        <v>94</v>
      </c>
      <c r="C81" s="117" t="s">
        <v>72</v>
      </c>
      <c r="D81" s="86">
        <v>3.66</v>
      </c>
      <c r="E81" s="112" t="s">
        <v>26</v>
      </c>
      <c r="F81" s="108">
        <f t="shared" si="40"/>
        <v>200000</v>
      </c>
      <c r="G81" s="104" t="s">
        <v>21</v>
      </c>
      <c r="H81" s="104" t="s">
        <v>21</v>
      </c>
      <c r="I81" s="109"/>
      <c r="J81" s="110"/>
      <c r="K81" s="109">
        <f t="shared" si="41"/>
        <v>3.66</v>
      </c>
      <c r="L81" s="91">
        <f t="shared" si="42"/>
        <v>2196000</v>
      </c>
      <c r="M81" s="91">
        <f>120000+81300</f>
        <v>201300</v>
      </c>
      <c r="N81" s="91">
        <f t="shared" si="43"/>
        <v>2196000</v>
      </c>
      <c r="O81" s="91">
        <f t="shared" si="44"/>
        <v>2397300</v>
      </c>
      <c r="P81" s="91">
        <f t="shared" si="45"/>
        <v>2397300</v>
      </c>
      <c r="Q81" s="139" t="s">
        <v>252</v>
      </c>
      <c r="R81" s="61"/>
    </row>
    <row r="82" spans="1:18" s="92" customFormat="1" ht="18" customHeight="1">
      <c r="A82" s="116">
        <v>4</v>
      </c>
      <c r="B82" s="84" t="s">
        <v>95</v>
      </c>
      <c r="C82" s="85" t="s">
        <v>70</v>
      </c>
      <c r="D82" s="86">
        <v>3.66</v>
      </c>
      <c r="E82" s="87" t="s">
        <v>26</v>
      </c>
      <c r="F82" s="88">
        <f t="shared" si="40"/>
        <v>200000</v>
      </c>
      <c r="G82" s="104" t="s">
        <v>21</v>
      </c>
      <c r="H82" s="104" t="s">
        <v>21</v>
      </c>
      <c r="I82" s="89"/>
      <c r="J82" s="90"/>
      <c r="K82" s="109">
        <f t="shared" si="41"/>
        <v>3.66</v>
      </c>
      <c r="L82" s="91">
        <f t="shared" si="42"/>
        <v>2196000</v>
      </c>
      <c r="M82" s="91">
        <v>80000</v>
      </c>
      <c r="N82" s="91">
        <f t="shared" si="43"/>
        <v>2196000</v>
      </c>
      <c r="O82" s="91">
        <f t="shared" si="44"/>
        <v>2276000</v>
      </c>
      <c r="P82" s="91">
        <f t="shared" si="45"/>
        <v>2276000</v>
      </c>
      <c r="Q82" s="139" t="s">
        <v>249</v>
      </c>
      <c r="R82" s="61"/>
    </row>
    <row r="83" spans="1:18" s="92" customFormat="1" ht="18.75">
      <c r="A83" s="116">
        <v>5</v>
      </c>
      <c r="B83" s="84" t="s">
        <v>226</v>
      </c>
      <c r="C83" s="85"/>
      <c r="D83" s="86">
        <v>3.66</v>
      </c>
      <c r="E83" s="87" t="s">
        <v>20</v>
      </c>
      <c r="F83" s="88">
        <f t="shared" si="40"/>
        <v>300000</v>
      </c>
      <c r="G83" s="103" t="s">
        <v>274</v>
      </c>
      <c r="H83" s="103" t="s">
        <v>274</v>
      </c>
      <c r="I83" s="89">
        <v>0.3</v>
      </c>
      <c r="J83" s="90"/>
      <c r="K83" s="109">
        <f t="shared" si="41"/>
        <v>3.96</v>
      </c>
      <c r="L83" s="91">
        <f t="shared" si="42"/>
        <v>2376000</v>
      </c>
      <c r="M83" s="91"/>
      <c r="N83" s="91">
        <f t="shared" si="43"/>
        <v>2376000</v>
      </c>
      <c r="O83" s="91">
        <f t="shared" si="44"/>
        <v>2576000</v>
      </c>
      <c r="P83" s="91">
        <f t="shared" si="45"/>
        <v>2576000</v>
      </c>
      <c r="Q83" s="139"/>
      <c r="R83" s="61"/>
    </row>
    <row r="84" spans="1:18" s="92" customFormat="1" ht="18" customHeight="1">
      <c r="A84" s="116">
        <v>6</v>
      </c>
      <c r="B84" s="105" t="s">
        <v>96</v>
      </c>
      <c r="C84" s="117" t="s">
        <v>76</v>
      </c>
      <c r="D84" s="86">
        <v>3</v>
      </c>
      <c r="E84" s="112" t="s">
        <v>20</v>
      </c>
      <c r="F84" s="108">
        <f t="shared" si="40"/>
        <v>300000</v>
      </c>
      <c r="G84" s="104" t="s">
        <v>21</v>
      </c>
      <c r="H84" s="104" t="s">
        <v>21</v>
      </c>
      <c r="I84" s="109">
        <v>0.3</v>
      </c>
      <c r="J84" s="110"/>
      <c r="K84" s="109">
        <f t="shared" si="41"/>
        <v>3.3</v>
      </c>
      <c r="L84" s="91">
        <f t="shared" si="42"/>
        <v>1980000</v>
      </c>
      <c r="M84" s="91"/>
      <c r="N84" s="91">
        <f t="shared" si="43"/>
        <v>1980000</v>
      </c>
      <c r="O84" s="91">
        <f t="shared" si="44"/>
        <v>1980000</v>
      </c>
      <c r="P84" s="91">
        <f t="shared" si="45"/>
        <v>1980000</v>
      </c>
      <c r="Q84" s="191"/>
      <c r="R84" s="61"/>
    </row>
    <row r="85" spans="1:18" s="92" customFormat="1" ht="18" customHeight="1">
      <c r="A85" s="116">
        <v>7</v>
      </c>
      <c r="B85" s="105" t="s">
        <v>101</v>
      </c>
      <c r="C85" s="117"/>
      <c r="D85" s="180">
        <v>2.06</v>
      </c>
      <c r="E85" s="112" t="s">
        <v>26</v>
      </c>
      <c r="F85" s="108">
        <f t="shared" si="40"/>
        <v>200000</v>
      </c>
      <c r="G85" s="104" t="s">
        <v>21</v>
      </c>
      <c r="H85" s="104" t="s">
        <v>21</v>
      </c>
      <c r="I85" s="109"/>
      <c r="J85" s="110"/>
      <c r="K85" s="109">
        <f t="shared" si="41"/>
        <v>2.06</v>
      </c>
      <c r="L85" s="88">
        <f t="shared" si="42"/>
        <v>1436000</v>
      </c>
      <c r="M85" s="88"/>
      <c r="N85" s="88">
        <f t="shared" si="43"/>
        <v>1436000</v>
      </c>
      <c r="O85" s="91">
        <f t="shared" si="44"/>
        <v>1436000</v>
      </c>
      <c r="P85" s="91">
        <f t="shared" si="45"/>
        <v>1436000</v>
      </c>
      <c r="Q85" s="194"/>
      <c r="R85" s="61"/>
    </row>
    <row r="86" spans="1:18" s="92" customFormat="1" ht="18" customHeight="1">
      <c r="A86" s="211">
        <f>COUNT(A79:A85)</f>
        <v>7</v>
      </c>
      <c r="B86" s="80" t="s">
        <v>44</v>
      </c>
      <c r="C86" s="75"/>
      <c r="D86" s="76">
        <f>SUM(D79:D85)</f>
        <v>24.16</v>
      </c>
      <c r="E86" s="76">
        <f aca="true" t="shared" si="46" ref="E86:P86">SUM(E79:E85)</f>
        <v>0</v>
      </c>
      <c r="F86" s="76">
        <f t="shared" si="46"/>
        <v>1600000</v>
      </c>
      <c r="G86" s="274">
        <f t="shared" si="46"/>
        <v>0</v>
      </c>
      <c r="H86" s="274">
        <f>SUM(H79:H85)</f>
        <v>0</v>
      </c>
      <c r="I86" s="76">
        <f t="shared" si="46"/>
        <v>0.6</v>
      </c>
      <c r="J86" s="76">
        <f t="shared" si="46"/>
        <v>0.08</v>
      </c>
      <c r="K86" s="76">
        <f t="shared" si="46"/>
        <v>25.084799999999998</v>
      </c>
      <c r="L86" s="76">
        <f t="shared" si="46"/>
        <v>15250900</v>
      </c>
      <c r="M86" s="76">
        <f t="shared" si="46"/>
        <v>281300</v>
      </c>
      <c r="N86" s="76">
        <f t="shared" si="46"/>
        <v>15250900</v>
      </c>
      <c r="O86" s="82">
        <f t="shared" si="46"/>
        <v>15732200</v>
      </c>
      <c r="P86" s="82">
        <f t="shared" si="46"/>
        <v>15732200</v>
      </c>
      <c r="Q86" s="138"/>
      <c r="R86" s="57"/>
    </row>
    <row r="87" spans="1:18" s="92" customFormat="1" ht="18" customHeight="1">
      <c r="A87" s="73" t="s">
        <v>129</v>
      </c>
      <c r="B87" s="303" t="s">
        <v>104</v>
      </c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5"/>
    </row>
    <row r="88" spans="1:18" s="92" customFormat="1" ht="32.25" customHeight="1">
      <c r="A88" s="95">
        <v>1</v>
      </c>
      <c r="B88" s="96" t="s">
        <v>105</v>
      </c>
      <c r="C88" s="97" t="s">
        <v>106</v>
      </c>
      <c r="D88" s="102">
        <v>4.06</v>
      </c>
      <c r="E88" s="98" t="s">
        <v>26</v>
      </c>
      <c r="F88" s="99">
        <f aca="true" t="shared" si="47" ref="F88:F93">IF(E88="ĐH",300000,IF(E88="CĐ",300000,200000))</f>
        <v>200000</v>
      </c>
      <c r="G88" s="103" t="s">
        <v>21</v>
      </c>
      <c r="H88" s="103" t="s">
        <v>21</v>
      </c>
      <c r="I88" s="100">
        <v>0.3</v>
      </c>
      <c r="J88" s="101">
        <v>0.09</v>
      </c>
      <c r="K88" s="100">
        <f aca="true" t="shared" si="48" ref="K88:K95">D88+I88+J88*D88</f>
        <v>4.7254</v>
      </c>
      <c r="L88" s="91">
        <f aca="true" t="shared" si="49" ref="L88:L94">ROUND(IF(AND(E88="ĐH",K88&lt;=3),$L$3*K88+300000,IF(AND(E88="CĐ",K88&lt;=3),K88*$L$3+300000,IF(AND(E88="K",K88&lt;=3),K88*$L$3+200000,K88*$L$3))),-2)</f>
        <v>2835200</v>
      </c>
      <c r="M88" s="91"/>
      <c r="N88" s="91">
        <f aca="true" t="shared" si="50" ref="N88:N94">ROUND(IF(AND(K88&lt;=3,L88&gt;$N$3),$N$3,L88),-2)</f>
        <v>2835200</v>
      </c>
      <c r="O88" s="91">
        <f aca="true" t="shared" si="51" ref="O88:O94">ROUND(IF(G88="A+",(N88*100%+M88+200000),IF(G88="A",(N88*100%+M88),IF(G88="B",(N88*80%+M88),(N88*60%+M88)))),-2)</f>
        <v>2835200</v>
      </c>
      <c r="P88" s="91">
        <f>O88</f>
        <v>2835200</v>
      </c>
      <c r="Q88" s="139"/>
      <c r="R88" s="59"/>
    </row>
    <row r="89" spans="1:18" s="92" customFormat="1" ht="19.5" customHeight="1">
      <c r="A89" s="116">
        <v>2</v>
      </c>
      <c r="B89" s="105" t="s">
        <v>107</v>
      </c>
      <c r="C89" s="117" t="s">
        <v>28</v>
      </c>
      <c r="D89" s="86">
        <v>4.65</v>
      </c>
      <c r="E89" s="107" t="s">
        <v>20</v>
      </c>
      <c r="F89" s="108">
        <f t="shared" si="47"/>
        <v>300000</v>
      </c>
      <c r="G89" s="104" t="s">
        <v>21</v>
      </c>
      <c r="H89" s="104" t="s">
        <v>21</v>
      </c>
      <c r="I89" s="109">
        <v>0.4</v>
      </c>
      <c r="J89" s="110"/>
      <c r="K89" s="109">
        <f t="shared" si="48"/>
        <v>5.050000000000001</v>
      </c>
      <c r="L89" s="91">
        <f t="shared" si="49"/>
        <v>3030000</v>
      </c>
      <c r="M89" s="91"/>
      <c r="N89" s="91">
        <f t="shared" si="50"/>
        <v>3030000</v>
      </c>
      <c r="O89" s="91">
        <f t="shared" si="51"/>
        <v>3030000</v>
      </c>
      <c r="P89" s="91">
        <f aca="true" t="shared" si="52" ref="P89:P94">O89</f>
        <v>3030000</v>
      </c>
      <c r="Q89" s="139"/>
      <c r="R89" s="61"/>
    </row>
    <row r="90" spans="1:18" s="92" customFormat="1" ht="18" customHeight="1">
      <c r="A90" s="116">
        <v>3</v>
      </c>
      <c r="B90" s="105" t="s">
        <v>108</v>
      </c>
      <c r="C90" s="106" t="s">
        <v>79</v>
      </c>
      <c r="D90" s="86">
        <v>2.67</v>
      </c>
      <c r="E90" s="107" t="s">
        <v>20</v>
      </c>
      <c r="F90" s="108">
        <f t="shared" si="47"/>
        <v>300000</v>
      </c>
      <c r="G90" s="104" t="s">
        <v>21</v>
      </c>
      <c r="H90" s="104" t="s">
        <v>21</v>
      </c>
      <c r="I90" s="109"/>
      <c r="J90" s="110"/>
      <c r="K90" s="109">
        <f t="shared" si="48"/>
        <v>2.67</v>
      </c>
      <c r="L90" s="91">
        <f t="shared" si="49"/>
        <v>1902000</v>
      </c>
      <c r="M90" s="91"/>
      <c r="N90" s="91">
        <f t="shared" si="50"/>
        <v>1800000</v>
      </c>
      <c r="O90" s="91">
        <f t="shared" si="51"/>
        <v>1800000</v>
      </c>
      <c r="P90" s="91">
        <f t="shared" si="52"/>
        <v>1800000</v>
      </c>
      <c r="Q90" s="194"/>
      <c r="R90" s="61"/>
    </row>
    <row r="91" spans="1:18" s="92" customFormat="1" ht="18" customHeight="1">
      <c r="A91" s="116">
        <v>4</v>
      </c>
      <c r="B91" s="105" t="s">
        <v>110</v>
      </c>
      <c r="C91" s="106" t="s">
        <v>53</v>
      </c>
      <c r="D91" s="86">
        <v>2.66</v>
      </c>
      <c r="E91" s="107" t="s">
        <v>26</v>
      </c>
      <c r="F91" s="108">
        <f t="shared" si="47"/>
        <v>200000</v>
      </c>
      <c r="G91" s="104" t="s">
        <v>273</v>
      </c>
      <c r="H91" s="104" t="s">
        <v>273</v>
      </c>
      <c r="I91" s="109"/>
      <c r="J91" s="110"/>
      <c r="K91" s="109">
        <f t="shared" si="48"/>
        <v>2.66</v>
      </c>
      <c r="L91" s="91">
        <f t="shared" si="49"/>
        <v>1796000</v>
      </c>
      <c r="M91" s="91"/>
      <c r="N91" s="91">
        <f t="shared" si="50"/>
        <v>1796000</v>
      </c>
      <c r="O91" s="91">
        <f t="shared" si="51"/>
        <v>1996000</v>
      </c>
      <c r="P91" s="91">
        <f t="shared" si="52"/>
        <v>1996000</v>
      </c>
      <c r="Q91" s="191"/>
      <c r="R91" s="61"/>
    </row>
    <row r="92" spans="1:18" s="92" customFormat="1" ht="18.75" customHeight="1">
      <c r="A92" s="116">
        <v>5</v>
      </c>
      <c r="B92" s="105" t="s">
        <v>113</v>
      </c>
      <c r="C92" s="106" t="s">
        <v>53</v>
      </c>
      <c r="D92" s="86">
        <v>2.46</v>
      </c>
      <c r="E92" s="107" t="s">
        <v>26</v>
      </c>
      <c r="F92" s="108">
        <f t="shared" si="47"/>
        <v>200000</v>
      </c>
      <c r="G92" s="104" t="s">
        <v>21</v>
      </c>
      <c r="H92" s="104" t="s">
        <v>21</v>
      </c>
      <c r="I92" s="109"/>
      <c r="J92" s="110"/>
      <c r="K92" s="109">
        <f t="shared" si="48"/>
        <v>2.46</v>
      </c>
      <c r="L92" s="91">
        <f t="shared" si="49"/>
        <v>1676000</v>
      </c>
      <c r="M92" s="91">
        <f>120000+40700</f>
        <v>160700</v>
      </c>
      <c r="N92" s="91">
        <f t="shared" si="50"/>
        <v>1676000</v>
      </c>
      <c r="O92" s="91">
        <f t="shared" si="51"/>
        <v>1836700</v>
      </c>
      <c r="P92" s="91">
        <f t="shared" si="52"/>
        <v>1836700</v>
      </c>
      <c r="Q92" s="139" t="s">
        <v>253</v>
      </c>
      <c r="R92" s="61"/>
    </row>
    <row r="93" spans="1:18" s="92" customFormat="1" ht="18" customHeight="1">
      <c r="A93" s="116">
        <v>6</v>
      </c>
      <c r="B93" s="105" t="s">
        <v>114</v>
      </c>
      <c r="C93" s="212" t="s">
        <v>106</v>
      </c>
      <c r="D93" s="213">
        <v>2.06</v>
      </c>
      <c r="E93" s="214" t="s">
        <v>26</v>
      </c>
      <c r="F93" s="108">
        <f t="shared" si="47"/>
        <v>200000</v>
      </c>
      <c r="G93" s="104" t="s">
        <v>21</v>
      </c>
      <c r="H93" s="104" t="s">
        <v>21</v>
      </c>
      <c r="I93" s="109"/>
      <c r="J93" s="110"/>
      <c r="K93" s="109">
        <f t="shared" si="48"/>
        <v>2.06</v>
      </c>
      <c r="L93" s="91">
        <f t="shared" si="49"/>
        <v>1436000</v>
      </c>
      <c r="M93" s="91"/>
      <c r="N93" s="91">
        <f t="shared" si="50"/>
        <v>1436000</v>
      </c>
      <c r="O93" s="91">
        <f t="shared" si="51"/>
        <v>1436000</v>
      </c>
      <c r="P93" s="91">
        <f t="shared" si="52"/>
        <v>1436000</v>
      </c>
      <c r="Q93" s="191"/>
      <c r="R93" s="61"/>
    </row>
    <row r="94" spans="1:18" s="92" customFormat="1" ht="18" customHeight="1">
      <c r="A94" s="116">
        <v>7</v>
      </c>
      <c r="B94" s="105" t="s">
        <v>115</v>
      </c>
      <c r="C94" s="117" t="s">
        <v>79</v>
      </c>
      <c r="D94" s="86">
        <v>2.86</v>
      </c>
      <c r="E94" s="107" t="s">
        <v>26</v>
      </c>
      <c r="F94" s="108">
        <f>IF(E94="ĐH",300000,IF(E94="CĐ",300000,200000))</f>
        <v>200000</v>
      </c>
      <c r="G94" s="104" t="s">
        <v>273</v>
      </c>
      <c r="H94" s="104" t="s">
        <v>273</v>
      </c>
      <c r="I94" s="109"/>
      <c r="J94" s="110"/>
      <c r="K94" s="109">
        <f t="shared" si="48"/>
        <v>2.86</v>
      </c>
      <c r="L94" s="91">
        <f t="shared" si="49"/>
        <v>1916000</v>
      </c>
      <c r="M94" s="91">
        <v>1300</v>
      </c>
      <c r="N94" s="91">
        <f t="shared" si="50"/>
        <v>1800000</v>
      </c>
      <c r="O94" s="91">
        <f t="shared" si="51"/>
        <v>2001300</v>
      </c>
      <c r="P94" s="91">
        <f t="shared" si="52"/>
        <v>2001300</v>
      </c>
      <c r="Q94" s="139" t="s">
        <v>254</v>
      </c>
      <c r="R94" s="61"/>
    </row>
    <row r="95" spans="1:18" s="92" customFormat="1" ht="18" customHeight="1">
      <c r="A95" s="73">
        <f>COUNT(A88:A94)</f>
        <v>7</v>
      </c>
      <c r="B95" s="80" t="s">
        <v>44</v>
      </c>
      <c r="C95" s="75"/>
      <c r="D95" s="76">
        <f aca="true" t="shared" si="53" ref="D95:J95">SUM(D88:D94)</f>
        <v>21.419999999999998</v>
      </c>
      <c r="E95" s="76">
        <f t="shared" si="53"/>
        <v>0</v>
      </c>
      <c r="F95" s="187">
        <f t="shared" si="53"/>
        <v>1600000</v>
      </c>
      <c r="G95" s="274">
        <f t="shared" si="53"/>
        <v>0</v>
      </c>
      <c r="H95" s="274">
        <f>SUM(H88:H94)</f>
        <v>0</v>
      </c>
      <c r="I95" s="76">
        <f t="shared" si="53"/>
        <v>0.7</v>
      </c>
      <c r="J95" s="77">
        <f t="shared" si="53"/>
        <v>0.09</v>
      </c>
      <c r="K95" s="78">
        <f t="shared" si="48"/>
        <v>24.0478</v>
      </c>
      <c r="L95" s="187">
        <f>SUM(L88:L94)</f>
        <v>14591200</v>
      </c>
      <c r="M95" s="187">
        <f>SUM(M88:M94)</f>
        <v>162000</v>
      </c>
      <c r="N95" s="187">
        <f>SUM(N88:N94)</f>
        <v>14373200</v>
      </c>
      <c r="O95" s="187">
        <f>SUM(O88:O94)</f>
        <v>14935200</v>
      </c>
      <c r="P95" s="187">
        <f>SUM(P88:P94)</f>
        <v>14935200</v>
      </c>
      <c r="Q95" s="138"/>
      <c r="R95" s="57"/>
    </row>
    <row r="96" spans="1:18" s="92" customFormat="1" ht="18" customHeight="1">
      <c r="A96" s="73" t="s">
        <v>150</v>
      </c>
      <c r="B96" s="303" t="s">
        <v>117</v>
      </c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5"/>
    </row>
    <row r="97" spans="1:18" s="92" customFormat="1" ht="18" customHeight="1">
      <c r="A97" s="116">
        <v>1</v>
      </c>
      <c r="B97" s="105" t="s">
        <v>119</v>
      </c>
      <c r="C97" s="117" t="s">
        <v>120</v>
      </c>
      <c r="D97" s="86">
        <v>3.66</v>
      </c>
      <c r="E97" s="107" t="s">
        <v>20</v>
      </c>
      <c r="F97" s="108">
        <f aca="true" t="shared" si="54" ref="F97:F106">IF(E97="ĐH",300000,IF(E97="CĐ",300000,200000))</f>
        <v>300000</v>
      </c>
      <c r="G97" s="103" t="s">
        <v>274</v>
      </c>
      <c r="H97" s="103" t="s">
        <v>274</v>
      </c>
      <c r="I97" s="109">
        <v>0.3</v>
      </c>
      <c r="J97" s="110"/>
      <c r="K97" s="109">
        <f aca="true" t="shared" si="55" ref="K97:K106">D97+I97+J97*D97</f>
        <v>3.96</v>
      </c>
      <c r="L97" s="91">
        <f aca="true" t="shared" si="56" ref="L97:L106">ROUND(IF(AND(E97="ĐH",K97&lt;=3),$L$3*K97+300000,IF(AND(E97="CĐ",K97&lt;=3),K97*$L$3+300000,IF(AND(E97="K",K97&lt;=3),K97*$L$3+200000,K97*$L$3))),-2)</f>
        <v>2376000</v>
      </c>
      <c r="M97" s="91"/>
      <c r="N97" s="91">
        <f aca="true" t="shared" si="57" ref="N97:N106">ROUND(IF(AND(K97&lt;=3,L97&gt;$N$3),$N$3,L97),-2)</f>
        <v>2376000</v>
      </c>
      <c r="O97" s="91">
        <f aca="true" t="shared" si="58" ref="O97:O106">ROUND(IF(G97="A+",(N97*100%+M97+200000),IF(G97="A",(N97*100%+M97),IF(G97="B",(N97*80%+M97),(N97*60%+M97)))),-2)</f>
        <v>2576000</v>
      </c>
      <c r="P97" s="91">
        <f>O97</f>
        <v>2576000</v>
      </c>
      <c r="Q97" s="191"/>
      <c r="R97" s="61"/>
    </row>
    <row r="98" spans="1:18" s="92" customFormat="1" ht="18" customHeight="1">
      <c r="A98" s="95">
        <v>2</v>
      </c>
      <c r="B98" s="105" t="s">
        <v>121</v>
      </c>
      <c r="C98" s="117" t="s">
        <v>70</v>
      </c>
      <c r="D98" s="86">
        <v>3.66</v>
      </c>
      <c r="E98" s="107" t="s">
        <v>26</v>
      </c>
      <c r="F98" s="108">
        <f t="shared" si="54"/>
        <v>200000</v>
      </c>
      <c r="G98" s="104" t="s">
        <v>21</v>
      </c>
      <c r="H98" s="104" t="s">
        <v>21</v>
      </c>
      <c r="I98" s="109">
        <v>0.3</v>
      </c>
      <c r="J98" s="110"/>
      <c r="K98" s="109">
        <f t="shared" si="55"/>
        <v>3.96</v>
      </c>
      <c r="L98" s="91">
        <f t="shared" si="56"/>
        <v>2376000</v>
      </c>
      <c r="M98" s="91">
        <v>40000</v>
      </c>
      <c r="N98" s="91">
        <f t="shared" si="57"/>
        <v>2376000</v>
      </c>
      <c r="O98" s="91">
        <f t="shared" si="58"/>
        <v>2416000</v>
      </c>
      <c r="P98" s="91">
        <f>O98</f>
        <v>2416000</v>
      </c>
      <c r="Q98" s="139" t="s">
        <v>254</v>
      </c>
      <c r="R98" s="61"/>
    </row>
    <row r="99" spans="1:18" s="92" customFormat="1" ht="20.25" customHeight="1">
      <c r="A99" s="116">
        <v>3</v>
      </c>
      <c r="B99" s="105" t="s">
        <v>122</v>
      </c>
      <c r="C99" s="117" t="s">
        <v>31</v>
      </c>
      <c r="D99" s="86">
        <v>2.66</v>
      </c>
      <c r="E99" s="107" t="s">
        <v>26</v>
      </c>
      <c r="F99" s="108">
        <f t="shared" si="54"/>
        <v>200000</v>
      </c>
      <c r="G99" s="104" t="s">
        <v>49</v>
      </c>
      <c r="H99" s="104" t="s">
        <v>49</v>
      </c>
      <c r="I99" s="109"/>
      <c r="J99" s="110"/>
      <c r="K99" s="109">
        <f t="shared" si="55"/>
        <v>2.66</v>
      </c>
      <c r="L99" s="91">
        <f t="shared" si="56"/>
        <v>1796000</v>
      </c>
      <c r="M99" s="91"/>
      <c r="N99" s="91">
        <f t="shared" si="57"/>
        <v>1796000</v>
      </c>
      <c r="O99" s="91">
        <f t="shared" si="58"/>
        <v>1436800</v>
      </c>
      <c r="P99" s="91">
        <f>O99</f>
        <v>1436800</v>
      </c>
      <c r="Q99" s="183" t="s">
        <v>266</v>
      </c>
      <c r="R99" s="61"/>
    </row>
    <row r="100" spans="1:18" s="92" customFormat="1" ht="18" customHeight="1">
      <c r="A100" s="95">
        <v>4</v>
      </c>
      <c r="B100" s="105" t="s">
        <v>123</v>
      </c>
      <c r="C100" s="117" t="s">
        <v>79</v>
      </c>
      <c r="D100" s="86">
        <v>3</v>
      </c>
      <c r="E100" s="107" t="s">
        <v>20</v>
      </c>
      <c r="F100" s="108">
        <f t="shared" si="54"/>
        <v>300000</v>
      </c>
      <c r="G100" s="104" t="s">
        <v>49</v>
      </c>
      <c r="H100" s="104" t="s">
        <v>49</v>
      </c>
      <c r="I100" s="109"/>
      <c r="J100" s="110"/>
      <c r="K100" s="109">
        <f t="shared" si="55"/>
        <v>3</v>
      </c>
      <c r="L100" s="91">
        <f t="shared" si="56"/>
        <v>2100000</v>
      </c>
      <c r="M100" s="91"/>
      <c r="N100" s="91">
        <f t="shared" si="57"/>
        <v>1800000</v>
      </c>
      <c r="O100" s="91">
        <f t="shared" si="58"/>
        <v>1440000</v>
      </c>
      <c r="P100" s="91">
        <f>O100</f>
        <v>1440000</v>
      </c>
      <c r="Q100" s="191" t="s">
        <v>275</v>
      </c>
      <c r="R100" s="61"/>
    </row>
    <row r="101" spans="1:18" s="92" customFormat="1" ht="18" customHeight="1">
      <c r="A101" s="116">
        <v>5</v>
      </c>
      <c r="B101" s="105" t="s">
        <v>124</v>
      </c>
      <c r="C101" s="117" t="s">
        <v>85</v>
      </c>
      <c r="D101" s="86">
        <v>4.32</v>
      </c>
      <c r="E101" s="107" t="s">
        <v>20</v>
      </c>
      <c r="F101" s="108">
        <f t="shared" si="54"/>
        <v>300000</v>
      </c>
      <c r="G101" s="103" t="s">
        <v>274</v>
      </c>
      <c r="H101" s="103" t="s">
        <v>274</v>
      </c>
      <c r="I101" s="109">
        <v>0.4</v>
      </c>
      <c r="J101" s="110"/>
      <c r="K101" s="109">
        <f t="shared" si="55"/>
        <v>4.720000000000001</v>
      </c>
      <c r="L101" s="91">
        <f t="shared" si="56"/>
        <v>2832000</v>
      </c>
      <c r="M101" s="91"/>
      <c r="N101" s="91">
        <f t="shared" si="57"/>
        <v>2832000</v>
      </c>
      <c r="O101" s="91">
        <f t="shared" si="58"/>
        <v>3032000</v>
      </c>
      <c r="P101" s="91">
        <f aca="true" t="shared" si="59" ref="P101:P106">O101</f>
        <v>3032000</v>
      </c>
      <c r="Q101" s="191"/>
      <c r="R101" s="61"/>
    </row>
    <row r="102" spans="1:18" s="92" customFormat="1" ht="20.25" customHeight="1">
      <c r="A102" s="95">
        <v>6</v>
      </c>
      <c r="B102" s="96" t="s">
        <v>125</v>
      </c>
      <c r="C102" s="97" t="s">
        <v>31</v>
      </c>
      <c r="D102" s="86">
        <v>2.66</v>
      </c>
      <c r="E102" s="98" t="s">
        <v>26</v>
      </c>
      <c r="F102" s="99">
        <f t="shared" si="54"/>
        <v>200000</v>
      </c>
      <c r="G102" s="104" t="s">
        <v>21</v>
      </c>
      <c r="H102" s="104" t="s">
        <v>49</v>
      </c>
      <c r="I102" s="100"/>
      <c r="J102" s="101"/>
      <c r="K102" s="100">
        <f t="shared" si="55"/>
        <v>2.66</v>
      </c>
      <c r="L102" s="91">
        <f t="shared" si="56"/>
        <v>1796000</v>
      </c>
      <c r="M102" s="91"/>
      <c r="N102" s="91">
        <f t="shared" si="57"/>
        <v>1796000</v>
      </c>
      <c r="O102" s="91">
        <f t="shared" si="58"/>
        <v>1796000</v>
      </c>
      <c r="P102" s="91">
        <f>ROUND(O102/3+80%*O102/3*2,-2)</f>
        <v>1556500</v>
      </c>
      <c r="Q102" s="139" t="s">
        <v>265</v>
      </c>
      <c r="R102" s="59"/>
    </row>
    <row r="103" spans="1:18" s="92" customFormat="1" ht="18" customHeight="1">
      <c r="A103" s="116">
        <v>7</v>
      </c>
      <c r="B103" s="105" t="s">
        <v>126</v>
      </c>
      <c r="C103" s="117" t="s">
        <v>53</v>
      </c>
      <c r="D103" s="86">
        <v>2.06</v>
      </c>
      <c r="E103" s="107" t="s">
        <v>26</v>
      </c>
      <c r="F103" s="108">
        <f t="shared" si="54"/>
        <v>200000</v>
      </c>
      <c r="G103" s="104" t="s">
        <v>21</v>
      </c>
      <c r="H103" s="104" t="s">
        <v>21</v>
      </c>
      <c r="I103" s="109"/>
      <c r="J103" s="110"/>
      <c r="K103" s="109">
        <f t="shared" si="55"/>
        <v>2.06</v>
      </c>
      <c r="L103" s="91">
        <f t="shared" si="56"/>
        <v>1436000</v>
      </c>
      <c r="M103" s="91"/>
      <c r="N103" s="91">
        <f t="shared" si="57"/>
        <v>1436000</v>
      </c>
      <c r="O103" s="91">
        <f t="shared" si="58"/>
        <v>1436000</v>
      </c>
      <c r="P103" s="91">
        <f>ROUND(O103/3*2+80%*O103/3,-2)</f>
        <v>1340300</v>
      </c>
      <c r="Q103" s="191" t="s">
        <v>276</v>
      </c>
      <c r="R103" s="61"/>
    </row>
    <row r="104" spans="1:18" s="92" customFormat="1" ht="32.25" customHeight="1">
      <c r="A104" s="95">
        <v>8</v>
      </c>
      <c r="B104" s="175" t="s">
        <v>127</v>
      </c>
      <c r="C104" s="176" t="s">
        <v>51</v>
      </c>
      <c r="D104" s="86">
        <v>2.26</v>
      </c>
      <c r="E104" s="177" t="s">
        <v>26</v>
      </c>
      <c r="F104" s="143">
        <f t="shared" si="54"/>
        <v>200000</v>
      </c>
      <c r="G104" s="104" t="s">
        <v>21</v>
      </c>
      <c r="H104" s="104" t="s">
        <v>21</v>
      </c>
      <c r="I104" s="144"/>
      <c r="J104" s="178"/>
      <c r="K104" s="109">
        <f t="shared" si="55"/>
        <v>2.26</v>
      </c>
      <c r="L104" s="91">
        <f t="shared" si="56"/>
        <v>1556000</v>
      </c>
      <c r="M104" s="91"/>
      <c r="N104" s="91">
        <f t="shared" si="57"/>
        <v>1556000</v>
      </c>
      <c r="O104" s="91">
        <f t="shared" si="58"/>
        <v>1556000</v>
      </c>
      <c r="P104" s="91">
        <f>ROUND(O104/3*2+80%*O104/3,-2)</f>
        <v>1452300</v>
      </c>
      <c r="Q104" s="191" t="s">
        <v>276</v>
      </c>
      <c r="R104" s="179"/>
    </row>
    <row r="105" spans="1:18" s="92" customFormat="1" ht="21" customHeight="1">
      <c r="A105" s="116">
        <v>9</v>
      </c>
      <c r="B105" s="175" t="s">
        <v>239</v>
      </c>
      <c r="C105" s="176"/>
      <c r="D105" s="192">
        <v>1.99</v>
      </c>
      <c r="E105" s="177" t="s">
        <v>20</v>
      </c>
      <c r="F105" s="143">
        <f t="shared" si="54"/>
        <v>300000</v>
      </c>
      <c r="G105" s="104" t="s">
        <v>21</v>
      </c>
      <c r="H105" s="104" t="s">
        <v>21</v>
      </c>
      <c r="I105" s="144"/>
      <c r="J105" s="178"/>
      <c r="K105" s="144">
        <f t="shared" si="55"/>
        <v>1.99</v>
      </c>
      <c r="L105" s="91">
        <f t="shared" si="56"/>
        <v>1494000</v>
      </c>
      <c r="M105" s="91"/>
      <c r="N105" s="91">
        <f t="shared" si="57"/>
        <v>1494000</v>
      </c>
      <c r="O105" s="91">
        <f t="shared" si="58"/>
        <v>1494000</v>
      </c>
      <c r="P105" s="91">
        <f t="shared" si="59"/>
        <v>1494000</v>
      </c>
      <c r="Q105" s="139"/>
      <c r="R105" s="179"/>
    </row>
    <row r="106" spans="1:18" s="92" customFormat="1" ht="17.25" customHeight="1">
      <c r="A106" s="95">
        <v>10</v>
      </c>
      <c r="B106" s="175" t="s">
        <v>128</v>
      </c>
      <c r="C106" s="176"/>
      <c r="D106" s="180">
        <v>2.26</v>
      </c>
      <c r="E106" s="177" t="s">
        <v>26</v>
      </c>
      <c r="F106" s="143">
        <f t="shared" si="54"/>
        <v>200000</v>
      </c>
      <c r="G106" s="104" t="s">
        <v>21</v>
      </c>
      <c r="H106" s="104" t="s">
        <v>21</v>
      </c>
      <c r="I106" s="144"/>
      <c r="J106" s="178"/>
      <c r="K106" s="144">
        <f t="shared" si="55"/>
        <v>2.26</v>
      </c>
      <c r="L106" s="91">
        <f t="shared" si="56"/>
        <v>1556000</v>
      </c>
      <c r="M106" s="91"/>
      <c r="N106" s="91">
        <f t="shared" si="57"/>
        <v>1556000</v>
      </c>
      <c r="O106" s="91">
        <f t="shared" si="58"/>
        <v>1556000</v>
      </c>
      <c r="P106" s="91">
        <f t="shared" si="59"/>
        <v>1556000</v>
      </c>
      <c r="Q106" s="183"/>
      <c r="R106" s="179"/>
    </row>
    <row r="107" spans="1:18" s="92" customFormat="1" ht="18" customHeight="1">
      <c r="A107" s="73">
        <f>COUNT(A97:A106)</f>
        <v>10</v>
      </c>
      <c r="B107" s="80" t="s">
        <v>44</v>
      </c>
      <c r="C107" s="75"/>
      <c r="D107" s="76">
        <f>SUM(D97:D106)</f>
        <v>28.53</v>
      </c>
      <c r="E107" s="76"/>
      <c r="F107" s="187">
        <f>SUM(F97:F106)</f>
        <v>2400000</v>
      </c>
      <c r="G107" s="274"/>
      <c r="H107" s="274"/>
      <c r="I107" s="76">
        <f aca="true" t="shared" si="60" ref="I107:P107">SUM(I97:I106)</f>
        <v>1</v>
      </c>
      <c r="J107" s="77">
        <f t="shared" si="60"/>
        <v>0</v>
      </c>
      <c r="K107" s="78">
        <f t="shared" si="60"/>
        <v>29.53</v>
      </c>
      <c r="L107" s="93">
        <f t="shared" si="60"/>
        <v>19318000</v>
      </c>
      <c r="M107" s="93">
        <f t="shared" si="60"/>
        <v>40000</v>
      </c>
      <c r="N107" s="93">
        <f t="shared" si="60"/>
        <v>19018000</v>
      </c>
      <c r="O107" s="93">
        <f t="shared" si="60"/>
        <v>18738800</v>
      </c>
      <c r="P107" s="93">
        <f t="shared" si="60"/>
        <v>18299900</v>
      </c>
      <c r="Q107" s="138"/>
      <c r="R107" s="57"/>
    </row>
    <row r="108" spans="1:18" s="92" customFormat="1" ht="18" customHeight="1">
      <c r="A108" s="73" t="s">
        <v>159</v>
      </c>
      <c r="B108" s="303" t="s">
        <v>130</v>
      </c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5"/>
    </row>
    <row r="109" spans="1:18" s="92" customFormat="1" ht="18" customHeight="1">
      <c r="A109" s="215">
        <v>1</v>
      </c>
      <c r="B109" s="216" t="s">
        <v>131</v>
      </c>
      <c r="C109" s="217" t="s">
        <v>132</v>
      </c>
      <c r="D109" s="102">
        <v>4.98</v>
      </c>
      <c r="E109" s="218" t="s">
        <v>20</v>
      </c>
      <c r="F109" s="219">
        <f aca="true" t="shared" si="61" ref="F109:F121">IF(E109="ĐH",300000,IF(E109="CĐ",300000,200000))</f>
        <v>300000</v>
      </c>
      <c r="G109" s="103" t="s">
        <v>274</v>
      </c>
      <c r="H109" s="103" t="s">
        <v>274</v>
      </c>
      <c r="I109" s="220">
        <v>0.3</v>
      </c>
      <c r="J109" s="221"/>
      <c r="K109" s="100">
        <f aca="true" t="shared" si="62" ref="K109:K121">D109+I109+J109*D109</f>
        <v>5.28</v>
      </c>
      <c r="L109" s="222">
        <f aca="true" t="shared" si="63" ref="L109:L121">ROUND(IF(AND(E109="ĐH",K109&lt;=3),$L$3*K109+300000,IF(AND(E109="CĐ",K109&lt;=3),K109*$L$3+300000,IF(AND(E109="K",K109&lt;=3),K109*$L$3+200000,K109*$L$3))),-2)</f>
        <v>3168000</v>
      </c>
      <c r="M109" s="222"/>
      <c r="N109" s="222">
        <f aca="true" t="shared" si="64" ref="N109:N121">ROUND(IF(AND(K109&lt;=3,L109&gt;$N$3),$N$3,L109),-2)</f>
        <v>3168000</v>
      </c>
      <c r="O109" s="91">
        <f aca="true" t="shared" si="65" ref="O109:O121">ROUND(IF(G109="A+",(N109*100%+M109+200000),IF(G109="A",(N109*100%+M109),IF(G109="B",(N109*80%+M109),(N109*60%+M109)))),-2)</f>
        <v>3368000</v>
      </c>
      <c r="P109" s="91">
        <f>O109</f>
        <v>3368000</v>
      </c>
      <c r="Q109" s="191"/>
      <c r="R109" s="223"/>
    </row>
    <row r="110" spans="1:18" s="92" customFormat="1" ht="18" customHeight="1">
      <c r="A110" s="95">
        <v>2</v>
      </c>
      <c r="B110" s="96" t="s">
        <v>133</v>
      </c>
      <c r="C110" s="97" t="s">
        <v>88</v>
      </c>
      <c r="D110" s="86">
        <v>3.66</v>
      </c>
      <c r="E110" s="98" t="s">
        <v>20</v>
      </c>
      <c r="F110" s="99">
        <f t="shared" si="61"/>
        <v>300000</v>
      </c>
      <c r="G110" s="103" t="s">
        <v>274</v>
      </c>
      <c r="H110" s="103" t="s">
        <v>274</v>
      </c>
      <c r="I110" s="100">
        <v>0.4</v>
      </c>
      <c r="J110" s="101"/>
      <c r="K110" s="100">
        <f t="shared" si="62"/>
        <v>4.0600000000000005</v>
      </c>
      <c r="L110" s="91">
        <f t="shared" si="63"/>
        <v>2436000</v>
      </c>
      <c r="M110" s="91"/>
      <c r="N110" s="91">
        <f t="shared" si="64"/>
        <v>2436000</v>
      </c>
      <c r="O110" s="91">
        <f t="shared" si="65"/>
        <v>2636000</v>
      </c>
      <c r="P110" s="91">
        <f aca="true" t="shared" si="66" ref="P110:P121">O110</f>
        <v>2636000</v>
      </c>
      <c r="Q110" s="191"/>
      <c r="R110" s="59"/>
    </row>
    <row r="111" spans="1:18" s="92" customFormat="1" ht="18" customHeight="1">
      <c r="A111" s="95">
        <v>3</v>
      </c>
      <c r="B111" s="105" t="s">
        <v>135</v>
      </c>
      <c r="C111" s="117" t="s">
        <v>28</v>
      </c>
      <c r="D111" s="86">
        <v>3</v>
      </c>
      <c r="E111" s="107" t="s">
        <v>20</v>
      </c>
      <c r="F111" s="108">
        <f t="shared" si="61"/>
        <v>300000</v>
      </c>
      <c r="G111" s="104" t="s">
        <v>21</v>
      </c>
      <c r="H111" s="104" t="s">
        <v>21</v>
      </c>
      <c r="I111" s="109">
        <v>0.3</v>
      </c>
      <c r="J111" s="110"/>
      <c r="K111" s="109">
        <f t="shared" si="62"/>
        <v>3.3</v>
      </c>
      <c r="L111" s="91">
        <f t="shared" si="63"/>
        <v>1980000</v>
      </c>
      <c r="M111" s="91"/>
      <c r="N111" s="91">
        <f t="shared" si="64"/>
        <v>1980000</v>
      </c>
      <c r="O111" s="91">
        <f t="shared" si="65"/>
        <v>1980000</v>
      </c>
      <c r="P111" s="91">
        <f t="shared" si="66"/>
        <v>1980000</v>
      </c>
      <c r="Q111" s="191"/>
      <c r="R111" s="61"/>
    </row>
    <row r="112" spans="1:18" s="92" customFormat="1" ht="15.75" customHeight="1">
      <c r="A112" s="95">
        <v>4</v>
      </c>
      <c r="B112" s="96" t="s">
        <v>138</v>
      </c>
      <c r="C112" s="97" t="s">
        <v>53</v>
      </c>
      <c r="D112" s="86">
        <v>2.46</v>
      </c>
      <c r="E112" s="98" t="s">
        <v>26</v>
      </c>
      <c r="F112" s="99">
        <f t="shared" si="61"/>
        <v>200000</v>
      </c>
      <c r="G112" s="104" t="s">
        <v>21</v>
      </c>
      <c r="H112" s="104" t="s">
        <v>49</v>
      </c>
      <c r="I112" s="100"/>
      <c r="J112" s="101"/>
      <c r="K112" s="100">
        <f t="shared" si="62"/>
        <v>2.46</v>
      </c>
      <c r="L112" s="91">
        <f t="shared" si="63"/>
        <v>1676000</v>
      </c>
      <c r="M112" s="91"/>
      <c r="N112" s="91">
        <f t="shared" si="64"/>
        <v>1676000</v>
      </c>
      <c r="O112" s="91">
        <f t="shared" si="65"/>
        <v>1676000</v>
      </c>
      <c r="P112" s="91">
        <f>ROUND(O112/3+80%*O112/3*2,-2)</f>
        <v>1452500</v>
      </c>
      <c r="Q112" s="140" t="s">
        <v>267</v>
      </c>
      <c r="R112" s="59"/>
    </row>
    <row r="113" spans="1:18" s="92" customFormat="1" ht="21.75" customHeight="1">
      <c r="A113" s="95">
        <v>5</v>
      </c>
      <c r="B113" s="105" t="s">
        <v>143</v>
      </c>
      <c r="C113" s="117"/>
      <c r="D113" s="86">
        <v>2.26</v>
      </c>
      <c r="E113" s="107" t="s">
        <v>26</v>
      </c>
      <c r="F113" s="108">
        <f t="shared" si="61"/>
        <v>200000</v>
      </c>
      <c r="G113" s="104" t="s">
        <v>21</v>
      </c>
      <c r="H113" s="104" t="s">
        <v>21</v>
      </c>
      <c r="I113" s="109"/>
      <c r="J113" s="110"/>
      <c r="K113" s="109">
        <f t="shared" si="62"/>
        <v>2.26</v>
      </c>
      <c r="L113" s="88">
        <f t="shared" si="63"/>
        <v>1556000</v>
      </c>
      <c r="M113" s="88"/>
      <c r="N113" s="88">
        <f t="shared" si="64"/>
        <v>1556000</v>
      </c>
      <c r="O113" s="91">
        <f t="shared" si="65"/>
        <v>1556000</v>
      </c>
      <c r="P113" s="91">
        <f t="shared" si="66"/>
        <v>1556000</v>
      </c>
      <c r="Q113" s="139"/>
      <c r="R113" s="61"/>
    </row>
    <row r="114" spans="1:18" s="92" customFormat="1" ht="18.75" customHeight="1">
      <c r="A114" s="95">
        <v>6</v>
      </c>
      <c r="B114" s="105" t="s">
        <v>144</v>
      </c>
      <c r="C114" s="117" t="s">
        <v>53</v>
      </c>
      <c r="D114" s="86">
        <v>2.46</v>
      </c>
      <c r="E114" s="107" t="s">
        <v>26</v>
      </c>
      <c r="F114" s="108">
        <f t="shared" si="61"/>
        <v>200000</v>
      </c>
      <c r="G114" s="104" t="s">
        <v>21</v>
      </c>
      <c r="H114" s="104" t="s">
        <v>21</v>
      </c>
      <c r="I114" s="109"/>
      <c r="J114" s="110"/>
      <c r="K114" s="109">
        <f t="shared" si="62"/>
        <v>2.46</v>
      </c>
      <c r="L114" s="91">
        <f t="shared" si="63"/>
        <v>1676000</v>
      </c>
      <c r="M114" s="91"/>
      <c r="N114" s="91">
        <f t="shared" si="64"/>
        <v>1676000</v>
      </c>
      <c r="O114" s="91">
        <f t="shared" si="65"/>
        <v>1676000</v>
      </c>
      <c r="P114" s="91">
        <f t="shared" si="66"/>
        <v>1676000</v>
      </c>
      <c r="Q114" s="139"/>
      <c r="R114" s="61"/>
    </row>
    <row r="115" spans="1:18" s="92" customFormat="1" ht="18" customHeight="1">
      <c r="A115" s="95">
        <v>7</v>
      </c>
      <c r="B115" s="105" t="s">
        <v>146</v>
      </c>
      <c r="C115" s="117" t="s">
        <v>53</v>
      </c>
      <c r="D115" s="86">
        <v>2.41</v>
      </c>
      <c r="E115" s="107" t="s">
        <v>29</v>
      </c>
      <c r="F115" s="108">
        <f t="shared" si="61"/>
        <v>300000</v>
      </c>
      <c r="G115" s="104" t="s">
        <v>21</v>
      </c>
      <c r="H115" s="104" t="s">
        <v>21</v>
      </c>
      <c r="I115" s="118"/>
      <c r="J115" s="201"/>
      <c r="K115" s="109">
        <f t="shared" si="62"/>
        <v>2.41</v>
      </c>
      <c r="L115" s="91">
        <f t="shared" si="63"/>
        <v>1746000</v>
      </c>
      <c r="M115" s="91"/>
      <c r="N115" s="91">
        <f t="shared" si="64"/>
        <v>1746000</v>
      </c>
      <c r="O115" s="91">
        <f t="shared" si="65"/>
        <v>1746000</v>
      </c>
      <c r="P115" s="91">
        <f t="shared" si="66"/>
        <v>1746000</v>
      </c>
      <c r="Q115" s="194"/>
      <c r="R115" s="61"/>
    </row>
    <row r="116" spans="1:18" s="92" customFormat="1" ht="30" customHeight="1">
      <c r="A116" s="95">
        <v>8</v>
      </c>
      <c r="B116" s="105" t="s">
        <v>147</v>
      </c>
      <c r="C116" s="117"/>
      <c r="D116" s="86">
        <v>2.26</v>
      </c>
      <c r="E116" s="107" t="s">
        <v>26</v>
      </c>
      <c r="F116" s="108">
        <f t="shared" si="61"/>
        <v>200000</v>
      </c>
      <c r="G116" s="104" t="s">
        <v>21</v>
      </c>
      <c r="H116" s="104" t="s">
        <v>21</v>
      </c>
      <c r="I116" s="118"/>
      <c r="J116" s="201"/>
      <c r="K116" s="109">
        <f t="shared" si="62"/>
        <v>2.26</v>
      </c>
      <c r="L116" s="91">
        <f t="shared" si="63"/>
        <v>1556000</v>
      </c>
      <c r="M116" s="91"/>
      <c r="N116" s="91">
        <f t="shared" si="64"/>
        <v>1556000</v>
      </c>
      <c r="O116" s="91">
        <f t="shared" si="65"/>
        <v>1556000</v>
      </c>
      <c r="P116" s="91">
        <f t="shared" si="66"/>
        <v>1556000</v>
      </c>
      <c r="Q116" s="139"/>
      <c r="R116" s="61"/>
    </row>
    <row r="117" spans="1:18" s="92" customFormat="1" ht="18" customHeight="1">
      <c r="A117" s="95">
        <v>9</v>
      </c>
      <c r="B117" s="123" t="s">
        <v>148</v>
      </c>
      <c r="C117" s="123"/>
      <c r="D117" s="86">
        <v>2.1</v>
      </c>
      <c r="E117" s="177" t="s">
        <v>29</v>
      </c>
      <c r="F117" s="108">
        <f t="shared" si="61"/>
        <v>300000</v>
      </c>
      <c r="G117" s="104" t="s">
        <v>21</v>
      </c>
      <c r="H117" s="104" t="s">
        <v>21</v>
      </c>
      <c r="I117" s="224"/>
      <c r="J117" s="202"/>
      <c r="K117" s="144">
        <f t="shared" si="62"/>
        <v>2.1</v>
      </c>
      <c r="L117" s="91">
        <f t="shared" si="63"/>
        <v>1560000</v>
      </c>
      <c r="M117" s="91"/>
      <c r="N117" s="91">
        <f t="shared" si="64"/>
        <v>1560000</v>
      </c>
      <c r="O117" s="91">
        <f t="shared" si="65"/>
        <v>1560000</v>
      </c>
      <c r="P117" s="91">
        <f t="shared" si="66"/>
        <v>1560000</v>
      </c>
      <c r="Q117" s="200"/>
      <c r="R117" s="179"/>
    </row>
    <row r="118" spans="1:18" s="92" customFormat="1" ht="18" customHeight="1">
      <c r="A118" s="95">
        <v>10</v>
      </c>
      <c r="B118" s="105" t="s">
        <v>113</v>
      </c>
      <c r="C118" s="105"/>
      <c r="D118" s="86">
        <v>2.1</v>
      </c>
      <c r="E118" s="107" t="s">
        <v>29</v>
      </c>
      <c r="F118" s="108">
        <f t="shared" si="61"/>
        <v>300000</v>
      </c>
      <c r="G118" s="104" t="s">
        <v>21</v>
      </c>
      <c r="H118" s="104" t="s">
        <v>21</v>
      </c>
      <c r="I118" s="118"/>
      <c r="J118" s="201"/>
      <c r="K118" s="109">
        <f t="shared" si="62"/>
        <v>2.1</v>
      </c>
      <c r="L118" s="91">
        <f t="shared" si="63"/>
        <v>1560000</v>
      </c>
      <c r="M118" s="91"/>
      <c r="N118" s="91">
        <f t="shared" si="64"/>
        <v>1560000</v>
      </c>
      <c r="O118" s="91">
        <f t="shared" si="65"/>
        <v>1560000</v>
      </c>
      <c r="P118" s="91">
        <f t="shared" si="66"/>
        <v>1560000</v>
      </c>
      <c r="Q118" s="191" t="s">
        <v>264</v>
      </c>
      <c r="R118" s="61"/>
    </row>
    <row r="119" spans="1:18" s="92" customFormat="1" ht="18" customHeight="1">
      <c r="A119" s="95">
        <v>11</v>
      </c>
      <c r="B119" s="123" t="s">
        <v>224</v>
      </c>
      <c r="C119" s="123"/>
      <c r="D119" s="192">
        <v>1.86</v>
      </c>
      <c r="E119" s="225" t="s">
        <v>26</v>
      </c>
      <c r="F119" s="143">
        <f t="shared" si="61"/>
        <v>200000</v>
      </c>
      <c r="G119" s="104" t="s">
        <v>21</v>
      </c>
      <c r="H119" s="104" t="s">
        <v>21</v>
      </c>
      <c r="I119" s="126"/>
      <c r="J119" s="226"/>
      <c r="K119" s="170">
        <f t="shared" si="62"/>
        <v>1.86</v>
      </c>
      <c r="L119" s="145">
        <f t="shared" si="63"/>
        <v>1316000</v>
      </c>
      <c r="M119" s="145"/>
      <c r="N119" s="145">
        <f t="shared" si="64"/>
        <v>1316000</v>
      </c>
      <c r="O119" s="91">
        <f t="shared" si="65"/>
        <v>1316000</v>
      </c>
      <c r="P119" s="91">
        <f t="shared" si="66"/>
        <v>1316000</v>
      </c>
      <c r="Q119" s="139"/>
      <c r="R119" s="59"/>
    </row>
    <row r="120" spans="1:18" s="92" customFormat="1" ht="20.25" customHeight="1">
      <c r="A120" s="95">
        <v>12</v>
      </c>
      <c r="B120" s="105" t="s">
        <v>225</v>
      </c>
      <c r="C120" s="105"/>
      <c r="D120" s="86">
        <v>1.86</v>
      </c>
      <c r="E120" s="107" t="s">
        <v>26</v>
      </c>
      <c r="F120" s="143">
        <f t="shared" si="61"/>
        <v>200000</v>
      </c>
      <c r="G120" s="104" t="s">
        <v>21</v>
      </c>
      <c r="H120" s="104" t="s">
        <v>21</v>
      </c>
      <c r="I120" s="118"/>
      <c r="J120" s="201"/>
      <c r="K120" s="109">
        <f t="shared" si="62"/>
        <v>1.86</v>
      </c>
      <c r="L120" s="88">
        <f t="shared" si="63"/>
        <v>1316000</v>
      </c>
      <c r="M120" s="88"/>
      <c r="N120" s="88">
        <f t="shared" si="64"/>
        <v>1316000</v>
      </c>
      <c r="O120" s="91">
        <f t="shared" si="65"/>
        <v>1316000</v>
      </c>
      <c r="P120" s="91">
        <f t="shared" si="66"/>
        <v>1316000</v>
      </c>
      <c r="Q120" s="139"/>
      <c r="R120" s="59"/>
    </row>
    <row r="121" spans="1:18" s="92" customFormat="1" ht="30.75" customHeight="1">
      <c r="A121" s="95">
        <v>13</v>
      </c>
      <c r="B121" s="123" t="s">
        <v>219</v>
      </c>
      <c r="C121" s="123"/>
      <c r="D121" s="227">
        <v>2.06</v>
      </c>
      <c r="E121" s="98" t="s">
        <v>26</v>
      </c>
      <c r="F121" s="143">
        <f t="shared" si="61"/>
        <v>200000</v>
      </c>
      <c r="G121" s="104" t="s">
        <v>21</v>
      </c>
      <c r="H121" s="104" t="s">
        <v>21</v>
      </c>
      <c r="I121" s="172"/>
      <c r="J121" s="226"/>
      <c r="K121" s="100">
        <f t="shared" si="62"/>
        <v>2.06</v>
      </c>
      <c r="L121" s="91">
        <f t="shared" si="63"/>
        <v>1436000</v>
      </c>
      <c r="M121" s="91"/>
      <c r="N121" s="91">
        <f t="shared" si="64"/>
        <v>1436000</v>
      </c>
      <c r="O121" s="91">
        <f t="shared" si="65"/>
        <v>1436000</v>
      </c>
      <c r="P121" s="91">
        <f t="shared" si="66"/>
        <v>1436000</v>
      </c>
      <c r="Q121" s="139"/>
      <c r="R121" s="59"/>
    </row>
    <row r="122" spans="1:18" s="92" customFormat="1" ht="18" customHeight="1">
      <c r="A122" s="73">
        <f>COUNT(A109:A121)</f>
        <v>13</v>
      </c>
      <c r="B122" s="74" t="s">
        <v>44</v>
      </c>
      <c r="C122" s="75"/>
      <c r="D122" s="76">
        <f aca="true" t="shared" si="67" ref="D122:P122">SUM(D109:D121)</f>
        <v>33.470000000000006</v>
      </c>
      <c r="E122" s="76">
        <f t="shared" si="67"/>
        <v>0</v>
      </c>
      <c r="F122" s="187">
        <f t="shared" si="67"/>
        <v>3200000</v>
      </c>
      <c r="G122" s="274">
        <f t="shared" si="67"/>
        <v>0</v>
      </c>
      <c r="H122" s="274">
        <f>SUM(H109:H121)</f>
        <v>0</v>
      </c>
      <c r="I122" s="76">
        <f t="shared" si="67"/>
        <v>1</v>
      </c>
      <c r="J122" s="228">
        <f t="shared" si="67"/>
        <v>0</v>
      </c>
      <c r="K122" s="76">
        <f t="shared" si="67"/>
        <v>34.470000000000006</v>
      </c>
      <c r="L122" s="187">
        <f t="shared" si="67"/>
        <v>22982000</v>
      </c>
      <c r="M122" s="187">
        <f t="shared" si="67"/>
        <v>0</v>
      </c>
      <c r="N122" s="187">
        <f t="shared" si="67"/>
        <v>22982000</v>
      </c>
      <c r="O122" s="187">
        <f t="shared" si="67"/>
        <v>23382000</v>
      </c>
      <c r="P122" s="187">
        <f t="shared" si="67"/>
        <v>23158500</v>
      </c>
      <c r="Q122" s="138"/>
      <c r="R122" s="60"/>
    </row>
    <row r="123" spans="1:18" s="92" customFormat="1" ht="18" customHeight="1">
      <c r="A123" s="73" t="s">
        <v>172</v>
      </c>
      <c r="B123" s="303" t="s">
        <v>151</v>
      </c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5"/>
    </row>
    <row r="124" spans="1:18" s="92" customFormat="1" ht="18" customHeight="1">
      <c r="A124" s="95">
        <v>1</v>
      </c>
      <c r="B124" s="96" t="s">
        <v>152</v>
      </c>
      <c r="C124" s="97" t="s">
        <v>120</v>
      </c>
      <c r="D124" s="102">
        <v>3.66</v>
      </c>
      <c r="E124" s="98" t="s">
        <v>20</v>
      </c>
      <c r="F124" s="99">
        <f aca="true" t="shared" si="68" ref="F124:F131">IF(E124="ĐH",300000,IF(E124="CĐ",300000,200000))</f>
        <v>300000</v>
      </c>
      <c r="G124" s="104" t="s">
        <v>21</v>
      </c>
      <c r="H124" s="104" t="s">
        <v>21</v>
      </c>
      <c r="I124" s="100">
        <v>0.4</v>
      </c>
      <c r="J124" s="101"/>
      <c r="K124" s="100">
        <f aca="true" t="shared" si="69" ref="K124:K131">D124+I124+J124*D124</f>
        <v>4.0600000000000005</v>
      </c>
      <c r="L124" s="91">
        <f aca="true" t="shared" si="70" ref="L124:L131">ROUND(IF(AND(E124="ĐH",K124&lt;=3),$L$3*K124+300000,IF(AND(E124="CĐ",K124&lt;=3),K124*$L$3+300000,IF(AND(E124="K",K124&lt;=3),K124*$L$3+200000,K124*$L$3))),-2)</f>
        <v>2436000</v>
      </c>
      <c r="M124" s="91"/>
      <c r="N124" s="91">
        <f aca="true" t="shared" si="71" ref="N124:N131">ROUND(IF(AND(K124&lt;=3,L124&gt;$N$3),$N$3,L124),-2)</f>
        <v>2436000</v>
      </c>
      <c r="O124" s="91">
        <f aca="true" t="shared" si="72" ref="O124:O131">ROUND(IF(G124="A+",(N124*100%+M124+200000),IF(G124="A",(N124*100%+M124),IF(G124="B",(N124*80%+M124),(N124*60%+M124)))),-2)</f>
        <v>2436000</v>
      </c>
      <c r="P124" s="91">
        <f>O124</f>
        <v>2436000</v>
      </c>
      <c r="Q124" s="139"/>
      <c r="R124" s="59"/>
    </row>
    <row r="125" spans="1:18" s="92" customFormat="1" ht="18" customHeight="1">
      <c r="A125" s="116">
        <v>2</v>
      </c>
      <c r="B125" s="105" t="s">
        <v>153</v>
      </c>
      <c r="C125" s="117" t="s">
        <v>132</v>
      </c>
      <c r="D125" s="86">
        <v>4.98</v>
      </c>
      <c r="E125" s="107" t="s">
        <v>20</v>
      </c>
      <c r="F125" s="108">
        <f t="shared" si="68"/>
        <v>300000</v>
      </c>
      <c r="G125" s="103" t="s">
        <v>274</v>
      </c>
      <c r="H125" s="103" t="s">
        <v>274</v>
      </c>
      <c r="I125" s="118"/>
      <c r="J125" s="120">
        <v>0.05</v>
      </c>
      <c r="K125" s="109">
        <f t="shared" si="69"/>
        <v>5.229</v>
      </c>
      <c r="L125" s="91">
        <f t="shared" si="70"/>
        <v>3137400</v>
      </c>
      <c r="M125" s="91"/>
      <c r="N125" s="91">
        <f t="shared" si="71"/>
        <v>3137400</v>
      </c>
      <c r="O125" s="91">
        <f t="shared" si="72"/>
        <v>3337400</v>
      </c>
      <c r="P125" s="91">
        <f aca="true" t="shared" si="73" ref="P125:P131">O125</f>
        <v>3337400</v>
      </c>
      <c r="Q125" s="191"/>
      <c r="R125" s="61"/>
    </row>
    <row r="126" spans="1:18" s="92" customFormat="1" ht="18.75" customHeight="1">
      <c r="A126" s="174">
        <v>3</v>
      </c>
      <c r="B126" s="175" t="s">
        <v>154</v>
      </c>
      <c r="C126" s="176" t="s">
        <v>28</v>
      </c>
      <c r="D126" s="86">
        <v>4.06</v>
      </c>
      <c r="E126" s="177" t="s">
        <v>26</v>
      </c>
      <c r="F126" s="143">
        <f t="shared" si="68"/>
        <v>200000</v>
      </c>
      <c r="G126" s="103" t="s">
        <v>274</v>
      </c>
      <c r="H126" s="103" t="s">
        <v>274</v>
      </c>
      <c r="I126" s="144">
        <v>0.3</v>
      </c>
      <c r="J126" s="178">
        <v>0.07</v>
      </c>
      <c r="K126" s="144">
        <f t="shared" si="69"/>
        <v>4.6442</v>
      </c>
      <c r="L126" s="91">
        <f t="shared" si="70"/>
        <v>2786500</v>
      </c>
      <c r="M126" s="91"/>
      <c r="N126" s="91">
        <f t="shared" si="71"/>
        <v>2786500</v>
      </c>
      <c r="O126" s="91">
        <f t="shared" si="72"/>
        <v>2986500</v>
      </c>
      <c r="P126" s="91">
        <f t="shared" si="73"/>
        <v>2986500</v>
      </c>
      <c r="Q126" s="139"/>
      <c r="R126" s="179"/>
    </row>
    <row r="127" spans="1:18" s="92" customFormat="1" ht="18.75" customHeight="1">
      <c r="A127" s="116">
        <v>4</v>
      </c>
      <c r="B127" s="105" t="s">
        <v>156</v>
      </c>
      <c r="C127" s="106" t="s">
        <v>79</v>
      </c>
      <c r="D127" s="86">
        <v>2.86</v>
      </c>
      <c r="E127" s="107" t="s">
        <v>26</v>
      </c>
      <c r="F127" s="108">
        <f t="shared" si="68"/>
        <v>200000</v>
      </c>
      <c r="G127" s="104" t="s">
        <v>21</v>
      </c>
      <c r="H127" s="104" t="s">
        <v>21</v>
      </c>
      <c r="I127" s="109"/>
      <c r="J127" s="110"/>
      <c r="K127" s="109">
        <f t="shared" si="69"/>
        <v>2.86</v>
      </c>
      <c r="L127" s="91">
        <f t="shared" si="70"/>
        <v>1916000</v>
      </c>
      <c r="M127" s="91">
        <v>1300</v>
      </c>
      <c r="N127" s="91">
        <f t="shared" si="71"/>
        <v>1800000</v>
      </c>
      <c r="O127" s="91">
        <f t="shared" si="72"/>
        <v>1801300</v>
      </c>
      <c r="P127" s="91">
        <f t="shared" si="73"/>
        <v>1801300</v>
      </c>
      <c r="Q127" s="139" t="s">
        <v>254</v>
      </c>
      <c r="R127" s="61"/>
    </row>
    <row r="128" spans="1:18" s="92" customFormat="1" ht="18" customHeight="1">
      <c r="A128" s="174">
        <v>5</v>
      </c>
      <c r="B128" s="105" t="s">
        <v>157</v>
      </c>
      <c r="C128" s="106" t="s">
        <v>53</v>
      </c>
      <c r="D128" s="192">
        <v>2.46</v>
      </c>
      <c r="E128" s="107" t="s">
        <v>26</v>
      </c>
      <c r="F128" s="108">
        <f t="shared" si="68"/>
        <v>200000</v>
      </c>
      <c r="G128" s="104" t="s">
        <v>21</v>
      </c>
      <c r="H128" s="104" t="s">
        <v>21</v>
      </c>
      <c r="I128" s="109"/>
      <c r="J128" s="110"/>
      <c r="K128" s="109">
        <f t="shared" si="69"/>
        <v>2.46</v>
      </c>
      <c r="L128" s="91">
        <f t="shared" si="70"/>
        <v>1676000</v>
      </c>
      <c r="M128" s="91">
        <f>120000+40700</f>
        <v>160700</v>
      </c>
      <c r="N128" s="91">
        <f t="shared" si="71"/>
        <v>1676000</v>
      </c>
      <c r="O128" s="91">
        <f t="shared" si="72"/>
        <v>1836700</v>
      </c>
      <c r="P128" s="91">
        <f t="shared" si="73"/>
        <v>1836700</v>
      </c>
      <c r="Q128" s="139" t="s">
        <v>255</v>
      </c>
      <c r="R128" s="61"/>
    </row>
    <row r="129" spans="1:18" s="92" customFormat="1" ht="18" customHeight="1">
      <c r="A129" s="116">
        <v>6</v>
      </c>
      <c r="B129" s="96" t="s">
        <v>118</v>
      </c>
      <c r="C129" s="97"/>
      <c r="D129" s="86">
        <v>2.06</v>
      </c>
      <c r="E129" s="98" t="s">
        <v>26</v>
      </c>
      <c r="F129" s="99">
        <f>IF(E129="ĐH",300000,IF(E129="CĐ",300000,200000))</f>
        <v>200000</v>
      </c>
      <c r="G129" s="104" t="s">
        <v>21</v>
      </c>
      <c r="H129" s="104" t="s">
        <v>21</v>
      </c>
      <c r="I129" s="172"/>
      <c r="J129" s="210"/>
      <c r="K129" s="100">
        <f t="shared" si="69"/>
        <v>2.06</v>
      </c>
      <c r="L129" s="91">
        <f t="shared" si="70"/>
        <v>1436000</v>
      </c>
      <c r="M129" s="91"/>
      <c r="N129" s="91">
        <f t="shared" si="71"/>
        <v>1436000</v>
      </c>
      <c r="O129" s="91">
        <f t="shared" si="72"/>
        <v>1436000</v>
      </c>
      <c r="P129" s="91">
        <f t="shared" si="73"/>
        <v>1436000</v>
      </c>
      <c r="Q129" s="191"/>
      <c r="R129" s="59"/>
    </row>
    <row r="130" spans="1:18" s="92" customFormat="1" ht="18" customHeight="1">
      <c r="A130" s="174">
        <v>7</v>
      </c>
      <c r="B130" s="123" t="s">
        <v>242</v>
      </c>
      <c r="C130" s="124"/>
      <c r="D130" s="192">
        <v>1.581</v>
      </c>
      <c r="E130" s="225" t="s">
        <v>26</v>
      </c>
      <c r="F130" s="169">
        <f>IF(E130="ĐH",300000,IF(E130="CĐ",300000,200000))</f>
        <v>200000</v>
      </c>
      <c r="G130" s="104" t="s">
        <v>21</v>
      </c>
      <c r="H130" s="104" t="s">
        <v>21</v>
      </c>
      <c r="I130" s="126"/>
      <c r="J130" s="226"/>
      <c r="K130" s="170">
        <f t="shared" si="69"/>
        <v>1.581</v>
      </c>
      <c r="L130" s="91">
        <f t="shared" si="70"/>
        <v>1148600</v>
      </c>
      <c r="M130" s="91"/>
      <c r="N130" s="145">
        <f t="shared" si="71"/>
        <v>1148600</v>
      </c>
      <c r="O130" s="91">
        <f t="shared" si="72"/>
        <v>1148600</v>
      </c>
      <c r="P130" s="91">
        <f t="shared" si="73"/>
        <v>1148600</v>
      </c>
      <c r="Q130" s="191" t="s">
        <v>244</v>
      </c>
      <c r="R130" s="141"/>
    </row>
    <row r="131" spans="1:18" s="92" customFormat="1" ht="18" customHeight="1">
      <c r="A131" s="116">
        <v>8</v>
      </c>
      <c r="B131" s="175" t="s">
        <v>158</v>
      </c>
      <c r="C131" s="199" t="s">
        <v>53</v>
      </c>
      <c r="D131" s="180">
        <v>2.55</v>
      </c>
      <c r="E131" s="229" t="s">
        <v>26</v>
      </c>
      <c r="F131" s="143">
        <f t="shared" si="68"/>
        <v>200000</v>
      </c>
      <c r="G131" s="104" t="s">
        <v>21</v>
      </c>
      <c r="H131" s="104" t="s">
        <v>21</v>
      </c>
      <c r="I131" s="144"/>
      <c r="J131" s="178"/>
      <c r="K131" s="144">
        <f t="shared" si="69"/>
        <v>2.55</v>
      </c>
      <c r="L131" s="91">
        <f t="shared" si="70"/>
        <v>1730000</v>
      </c>
      <c r="M131" s="91"/>
      <c r="N131" s="145">
        <f t="shared" si="71"/>
        <v>1730000</v>
      </c>
      <c r="O131" s="91">
        <f t="shared" si="72"/>
        <v>1730000</v>
      </c>
      <c r="P131" s="91">
        <f t="shared" si="73"/>
        <v>1730000</v>
      </c>
      <c r="Q131" s="191"/>
      <c r="R131" s="179"/>
    </row>
    <row r="132" spans="1:18" s="92" customFormat="1" ht="18" customHeight="1">
      <c r="A132" s="73">
        <f>COUNT(A124:A131)</f>
        <v>8</v>
      </c>
      <c r="B132" s="74" t="s">
        <v>44</v>
      </c>
      <c r="C132" s="75"/>
      <c r="D132" s="76">
        <f>SUM(D124:D131)</f>
        <v>24.211</v>
      </c>
      <c r="E132" s="76"/>
      <c r="F132" s="187">
        <f>SUM(F124:F131)</f>
        <v>1800000</v>
      </c>
      <c r="G132" s="274"/>
      <c r="H132" s="274"/>
      <c r="I132" s="76">
        <f aca="true" t="shared" si="74" ref="I132:P132">SUM(I124:I131)</f>
        <v>0.7</v>
      </c>
      <c r="J132" s="77">
        <f t="shared" si="74"/>
        <v>0.12000000000000001</v>
      </c>
      <c r="K132" s="78">
        <f t="shared" si="74"/>
        <v>25.444200000000002</v>
      </c>
      <c r="L132" s="93">
        <f t="shared" si="74"/>
        <v>16266500</v>
      </c>
      <c r="M132" s="93">
        <f t="shared" si="74"/>
        <v>162000</v>
      </c>
      <c r="N132" s="93">
        <f t="shared" si="74"/>
        <v>16150500</v>
      </c>
      <c r="O132" s="93">
        <f t="shared" si="74"/>
        <v>16712500</v>
      </c>
      <c r="P132" s="93">
        <f t="shared" si="74"/>
        <v>16712500</v>
      </c>
      <c r="Q132" s="138"/>
      <c r="R132" s="60"/>
    </row>
    <row r="133" spans="1:18" s="92" customFormat="1" ht="18" customHeight="1">
      <c r="A133" s="73" t="s">
        <v>181</v>
      </c>
      <c r="B133" s="303" t="s">
        <v>160</v>
      </c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5"/>
    </row>
    <row r="134" spans="1:18" s="92" customFormat="1" ht="18" customHeight="1">
      <c r="A134" s="95">
        <v>1</v>
      </c>
      <c r="B134" s="96" t="s">
        <v>134</v>
      </c>
      <c r="C134" s="97" t="s">
        <v>88</v>
      </c>
      <c r="D134" s="86">
        <v>3.33</v>
      </c>
      <c r="E134" s="98" t="s">
        <v>20</v>
      </c>
      <c r="F134" s="99">
        <f>IF(E134="ĐH",300000,IF(E134="CĐ",300000,200000))</f>
        <v>300000</v>
      </c>
      <c r="G134" s="104" t="s">
        <v>21</v>
      </c>
      <c r="H134" s="104" t="s">
        <v>21</v>
      </c>
      <c r="I134" s="100">
        <v>0.4</v>
      </c>
      <c r="J134" s="101"/>
      <c r="K134" s="100">
        <f aca="true" t="shared" si="75" ref="K134:K142">D134+I134+J134*D134</f>
        <v>3.73</v>
      </c>
      <c r="L134" s="91">
        <f aca="true" t="shared" si="76" ref="L134:L142">ROUND(IF(AND(E134="ĐH",K134&lt;=3),$L$3*K134+300000,IF(AND(E134="CĐ",K134&lt;=3),K134*$L$3+300000,IF(AND(E134="K",K134&lt;=3),K134*$L$3+200000,K134*$L$3))),-2)</f>
        <v>2238000</v>
      </c>
      <c r="M134" s="91">
        <v>160000</v>
      </c>
      <c r="N134" s="91">
        <f aca="true" t="shared" si="77" ref="N134:N142">ROUND(IF(AND(K134&lt;=3,L134&gt;$N$3),$N$3,L134),-2)</f>
        <v>2238000</v>
      </c>
      <c r="O134" s="91">
        <f aca="true" t="shared" si="78" ref="O134:O142">ROUND(IF(G134="A+",(N134*100%+M134+200000),IF(G134="A",(N134*100%+M134),IF(G134="B",(N134*80%+M134),(N134*60%+M134)))),-2)</f>
        <v>2398000</v>
      </c>
      <c r="P134" s="91">
        <f>O134</f>
        <v>2398000</v>
      </c>
      <c r="Q134" s="191" t="s">
        <v>248</v>
      </c>
      <c r="R134" s="59"/>
    </row>
    <row r="135" spans="1:18" s="92" customFormat="1" ht="21" customHeight="1">
      <c r="A135" s="116">
        <v>2</v>
      </c>
      <c r="B135" s="105" t="s">
        <v>162</v>
      </c>
      <c r="C135" s="117" t="s">
        <v>31</v>
      </c>
      <c r="D135" s="86">
        <v>4.06</v>
      </c>
      <c r="E135" s="107" t="s">
        <v>26</v>
      </c>
      <c r="F135" s="108">
        <f aca="true" t="shared" si="79" ref="F135:F142">IF(E135="ĐH",300000,IF(E135="CĐ",300000,200000))</f>
        <v>200000</v>
      </c>
      <c r="G135" s="103" t="s">
        <v>274</v>
      </c>
      <c r="H135" s="103" t="s">
        <v>274</v>
      </c>
      <c r="I135" s="109">
        <v>0.3</v>
      </c>
      <c r="J135" s="110">
        <v>0.08</v>
      </c>
      <c r="K135" s="109">
        <f t="shared" si="75"/>
        <v>4.684799999999999</v>
      </c>
      <c r="L135" s="91">
        <f t="shared" si="76"/>
        <v>2810900</v>
      </c>
      <c r="M135" s="91"/>
      <c r="N135" s="91">
        <f t="shared" si="77"/>
        <v>2810900</v>
      </c>
      <c r="O135" s="91">
        <f t="shared" si="78"/>
        <v>3010900</v>
      </c>
      <c r="P135" s="91">
        <f aca="true" t="shared" si="80" ref="P135:P142">O135</f>
        <v>3010900</v>
      </c>
      <c r="Q135" s="139"/>
      <c r="R135" s="61"/>
    </row>
    <row r="136" spans="1:18" s="92" customFormat="1" ht="18.75" customHeight="1">
      <c r="A136" s="116">
        <v>3</v>
      </c>
      <c r="B136" s="105" t="s">
        <v>164</v>
      </c>
      <c r="C136" s="117" t="s">
        <v>76</v>
      </c>
      <c r="D136" s="86">
        <v>3.06</v>
      </c>
      <c r="E136" s="107" t="s">
        <v>26</v>
      </c>
      <c r="F136" s="108">
        <f t="shared" si="79"/>
        <v>200000</v>
      </c>
      <c r="G136" s="104" t="s">
        <v>21</v>
      </c>
      <c r="H136" s="104" t="s">
        <v>21</v>
      </c>
      <c r="I136" s="109"/>
      <c r="J136" s="110"/>
      <c r="K136" s="109">
        <f t="shared" si="75"/>
        <v>3.06</v>
      </c>
      <c r="L136" s="91">
        <f t="shared" si="76"/>
        <v>1836000</v>
      </c>
      <c r="M136" s="91">
        <v>24000</v>
      </c>
      <c r="N136" s="91">
        <f t="shared" si="77"/>
        <v>1836000</v>
      </c>
      <c r="O136" s="91">
        <f t="shared" si="78"/>
        <v>1860000</v>
      </c>
      <c r="P136" s="91">
        <f t="shared" si="80"/>
        <v>1860000</v>
      </c>
      <c r="Q136" s="183" t="s">
        <v>249</v>
      </c>
      <c r="R136" s="61"/>
    </row>
    <row r="137" spans="1:18" s="92" customFormat="1" ht="18" customHeight="1">
      <c r="A137" s="116">
        <v>4</v>
      </c>
      <c r="B137" s="105" t="s">
        <v>166</v>
      </c>
      <c r="C137" s="117" t="s">
        <v>53</v>
      </c>
      <c r="D137" s="86">
        <v>2.41</v>
      </c>
      <c r="E137" s="107" t="s">
        <v>29</v>
      </c>
      <c r="F137" s="108">
        <f t="shared" si="79"/>
        <v>300000</v>
      </c>
      <c r="G137" s="104" t="s">
        <v>21</v>
      </c>
      <c r="H137" s="104" t="s">
        <v>21</v>
      </c>
      <c r="I137" s="118"/>
      <c r="J137" s="201"/>
      <c r="K137" s="109">
        <f t="shared" si="75"/>
        <v>2.41</v>
      </c>
      <c r="L137" s="91">
        <f t="shared" si="76"/>
        <v>1746000</v>
      </c>
      <c r="M137" s="91"/>
      <c r="N137" s="91">
        <f t="shared" si="77"/>
        <v>1746000</v>
      </c>
      <c r="O137" s="91">
        <f t="shared" si="78"/>
        <v>1746000</v>
      </c>
      <c r="P137" s="91">
        <f t="shared" si="80"/>
        <v>1746000</v>
      </c>
      <c r="Q137" s="191"/>
      <c r="R137" s="61"/>
    </row>
    <row r="138" spans="1:18" s="92" customFormat="1" ht="20.25" customHeight="1">
      <c r="A138" s="116">
        <v>5</v>
      </c>
      <c r="B138" s="105" t="s">
        <v>168</v>
      </c>
      <c r="C138" s="117" t="s">
        <v>106</v>
      </c>
      <c r="D138" s="86">
        <v>4.06</v>
      </c>
      <c r="E138" s="107" t="s">
        <v>26</v>
      </c>
      <c r="F138" s="108">
        <f>IF(E138="ĐH",300000,IF(E138="CĐ",300000,200000))</f>
        <v>200000</v>
      </c>
      <c r="G138" s="104" t="s">
        <v>21</v>
      </c>
      <c r="H138" s="104" t="s">
        <v>21</v>
      </c>
      <c r="I138" s="109"/>
      <c r="J138" s="110">
        <v>0.1</v>
      </c>
      <c r="K138" s="109">
        <f t="shared" si="75"/>
        <v>4.465999999999999</v>
      </c>
      <c r="L138" s="91">
        <f t="shared" si="76"/>
        <v>2679600</v>
      </c>
      <c r="M138" s="91"/>
      <c r="N138" s="91">
        <f t="shared" si="77"/>
        <v>2679600</v>
      </c>
      <c r="O138" s="91">
        <f t="shared" si="78"/>
        <v>2679600</v>
      </c>
      <c r="P138" s="91">
        <f t="shared" si="80"/>
        <v>2679600</v>
      </c>
      <c r="Q138" s="139" t="s">
        <v>243</v>
      </c>
      <c r="R138" s="61"/>
    </row>
    <row r="139" spans="1:18" s="92" customFormat="1" ht="18" customHeight="1">
      <c r="A139" s="116">
        <v>6</v>
      </c>
      <c r="B139" s="105" t="s">
        <v>169</v>
      </c>
      <c r="C139" s="117" t="s">
        <v>51</v>
      </c>
      <c r="D139" s="86">
        <v>3.66</v>
      </c>
      <c r="E139" s="107" t="s">
        <v>20</v>
      </c>
      <c r="F139" s="108">
        <f>IF(E139="ĐH",300000,IF(E139="CĐ",300000,200000))</f>
        <v>300000</v>
      </c>
      <c r="G139" s="103" t="s">
        <v>274</v>
      </c>
      <c r="H139" s="103" t="s">
        <v>274</v>
      </c>
      <c r="I139" s="119">
        <v>0.3</v>
      </c>
      <c r="J139" s="120"/>
      <c r="K139" s="109">
        <f t="shared" si="75"/>
        <v>3.96</v>
      </c>
      <c r="L139" s="88">
        <f t="shared" si="76"/>
        <v>2376000</v>
      </c>
      <c r="M139" s="88"/>
      <c r="N139" s="88">
        <f t="shared" si="77"/>
        <v>2376000</v>
      </c>
      <c r="O139" s="91">
        <f t="shared" si="78"/>
        <v>2576000</v>
      </c>
      <c r="P139" s="91">
        <f t="shared" si="80"/>
        <v>2576000</v>
      </c>
      <c r="Q139" s="140"/>
      <c r="R139" s="61"/>
    </row>
    <row r="140" spans="1:18" s="92" customFormat="1" ht="18" customHeight="1">
      <c r="A140" s="116">
        <v>7</v>
      </c>
      <c r="B140" s="105" t="s">
        <v>170</v>
      </c>
      <c r="C140" s="117"/>
      <c r="D140" s="121">
        <v>2.06</v>
      </c>
      <c r="E140" s="107" t="s">
        <v>26</v>
      </c>
      <c r="F140" s="108">
        <f>IF(E140="ĐH",300000,IF(E140="CĐ",300000,200000))</f>
        <v>200000</v>
      </c>
      <c r="G140" s="104" t="s">
        <v>49</v>
      </c>
      <c r="H140" s="104" t="s">
        <v>49</v>
      </c>
      <c r="I140" s="119"/>
      <c r="J140" s="120"/>
      <c r="K140" s="109">
        <f t="shared" si="75"/>
        <v>2.06</v>
      </c>
      <c r="L140" s="88">
        <f t="shared" si="76"/>
        <v>1436000</v>
      </c>
      <c r="M140" s="88"/>
      <c r="N140" s="88">
        <f t="shared" si="77"/>
        <v>1436000</v>
      </c>
      <c r="O140" s="91">
        <f t="shared" si="78"/>
        <v>1148800</v>
      </c>
      <c r="P140" s="91">
        <f t="shared" si="80"/>
        <v>1148800</v>
      </c>
      <c r="Q140" s="194" t="s">
        <v>238</v>
      </c>
      <c r="R140" s="61"/>
    </row>
    <row r="141" spans="1:18" s="92" customFormat="1" ht="18" customHeight="1">
      <c r="A141" s="116">
        <v>8</v>
      </c>
      <c r="B141" s="175" t="s">
        <v>234</v>
      </c>
      <c r="C141" s="176"/>
      <c r="D141" s="121">
        <v>1.86</v>
      </c>
      <c r="E141" s="107" t="s">
        <v>26</v>
      </c>
      <c r="F141" s="108">
        <f>IF(E141="ĐH",300000,IF(E141="CĐ",300000,200000))</f>
        <v>200000</v>
      </c>
      <c r="G141" s="104" t="s">
        <v>21</v>
      </c>
      <c r="H141" s="104" t="s">
        <v>21</v>
      </c>
      <c r="I141" s="230"/>
      <c r="J141" s="231"/>
      <c r="K141" s="144">
        <f t="shared" si="75"/>
        <v>1.86</v>
      </c>
      <c r="L141" s="88">
        <f t="shared" si="76"/>
        <v>1316000</v>
      </c>
      <c r="M141" s="91"/>
      <c r="N141" s="88">
        <f t="shared" si="77"/>
        <v>1316000</v>
      </c>
      <c r="O141" s="91">
        <f t="shared" si="78"/>
        <v>1316000</v>
      </c>
      <c r="P141" s="91">
        <f t="shared" si="80"/>
        <v>1316000</v>
      </c>
      <c r="Q141" s="139"/>
      <c r="R141" s="179"/>
    </row>
    <row r="142" spans="1:18" s="92" customFormat="1" ht="18" customHeight="1">
      <c r="A142" s="116">
        <v>9</v>
      </c>
      <c r="B142" s="175" t="s">
        <v>171</v>
      </c>
      <c r="C142" s="176" t="s">
        <v>145</v>
      </c>
      <c r="D142" s="180">
        <v>2.73</v>
      </c>
      <c r="E142" s="177" t="s">
        <v>26</v>
      </c>
      <c r="F142" s="143">
        <f t="shared" si="79"/>
        <v>200000</v>
      </c>
      <c r="G142" s="104" t="s">
        <v>21</v>
      </c>
      <c r="H142" s="104" t="s">
        <v>21</v>
      </c>
      <c r="I142" s="144"/>
      <c r="J142" s="178"/>
      <c r="K142" s="144">
        <f t="shared" si="75"/>
        <v>2.73</v>
      </c>
      <c r="L142" s="88">
        <f t="shared" si="76"/>
        <v>1838000</v>
      </c>
      <c r="M142" s="91"/>
      <c r="N142" s="88">
        <f t="shared" si="77"/>
        <v>1800000</v>
      </c>
      <c r="O142" s="91">
        <f t="shared" si="78"/>
        <v>1800000</v>
      </c>
      <c r="P142" s="91">
        <f t="shared" si="80"/>
        <v>1800000</v>
      </c>
      <c r="Q142" s="191"/>
      <c r="R142" s="179"/>
    </row>
    <row r="143" spans="1:18" s="92" customFormat="1" ht="18" customHeight="1">
      <c r="A143" s="73">
        <f>COUNT(A134:A142)</f>
        <v>9</v>
      </c>
      <c r="B143" s="74" t="s">
        <v>44</v>
      </c>
      <c r="C143" s="75"/>
      <c r="D143" s="76">
        <f>SUM(D134:D142)</f>
        <v>27.229999999999997</v>
      </c>
      <c r="E143" s="76"/>
      <c r="F143" s="187">
        <f>SUM(F134:F142)</f>
        <v>2100000</v>
      </c>
      <c r="G143" s="274"/>
      <c r="H143" s="274"/>
      <c r="I143" s="76">
        <f aca="true" t="shared" si="81" ref="I143:P143">SUM(I134:I142)</f>
        <v>1</v>
      </c>
      <c r="J143" s="77">
        <f t="shared" si="81"/>
        <v>0.18</v>
      </c>
      <c r="K143" s="78">
        <f t="shared" si="81"/>
        <v>28.9608</v>
      </c>
      <c r="L143" s="187">
        <f t="shared" si="81"/>
        <v>18276500</v>
      </c>
      <c r="M143" s="187">
        <f t="shared" si="81"/>
        <v>184000</v>
      </c>
      <c r="N143" s="187">
        <f t="shared" si="81"/>
        <v>18238500</v>
      </c>
      <c r="O143" s="187">
        <f t="shared" si="81"/>
        <v>18535300</v>
      </c>
      <c r="P143" s="187">
        <f t="shared" si="81"/>
        <v>18535300</v>
      </c>
      <c r="Q143" s="138"/>
      <c r="R143" s="57"/>
    </row>
    <row r="144" spans="1:18" s="92" customFormat="1" ht="18" customHeight="1">
      <c r="A144" s="73" t="s">
        <v>181</v>
      </c>
      <c r="B144" s="303" t="s">
        <v>173</v>
      </c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5"/>
    </row>
    <row r="145" spans="1:18" s="92" customFormat="1" ht="22.5" customHeight="1">
      <c r="A145" s="95">
        <v>1</v>
      </c>
      <c r="B145" s="96" t="s">
        <v>174</v>
      </c>
      <c r="C145" s="97" t="s">
        <v>28</v>
      </c>
      <c r="D145" s="102">
        <v>4.06</v>
      </c>
      <c r="E145" s="98" t="s">
        <v>26</v>
      </c>
      <c r="F145" s="99">
        <f aca="true" t="shared" si="82" ref="F145:F152">IF(E145="ĐH",300000,IF(E145="CĐ",300000,200000))</f>
        <v>200000</v>
      </c>
      <c r="G145" s="103" t="s">
        <v>21</v>
      </c>
      <c r="H145" s="103" t="s">
        <v>21</v>
      </c>
      <c r="I145" s="100">
        <v>0.3</v>
      </c>
      <c r="J145" s="101">
        <v>0.05</v>
      </c>
      <c r="K145" s="100">
        <f aca="true" t="shared" si="83" ref="K145:K153">D145+I145+J145*D145</f>
        <v>4.563</v>
      </c>
      <c r="L145" s="91">
        <f aca="true" t="shared" si="84" ref="L145:L152">ROUND(IF(AND(E145="ĐH",K145&lt;=3),$L$3*K145+300000,IF(AND(E145="CĐ",K145&lt;=3),K145*$L$3+300000,IF(AND(E145="K",K145&lt;=3),K145*$L$3+200000,K145*$L$3))),-2)</f>
        <v>2737800</v>
      </c>
      <c r="M145" s="91"/>
      <c r="N145" s="91">
        <f aca="true" t="shared" si="85" ref="N145:N152">ROUND(IF(AND(K145&lt;=3,L145&gt;$N$3),$N$3,L145),-2)</f>
        <v>2737800</v>
      </c>
      <c r="O145" s="91">
        <f aca="true" t="shared" si="86" ref="O145:O152">ROUND(IF(G145="A+",(N145*100%+M145+200000),IF(G145="A",(N145*100%+M145),IF(G145="B",(N145*80%+M145),(N145*60%+M145)))),-2)</f>
        <v>2737800</v>
      </c>
      <c r="P145" s="91">
        <f aca="true" t="shared" si="87" ref="P145:P152">O145</f>
        <v>2737800</v>
      </c>
      <c r="Q145" s="139"/>
      <c r="R145" s="59"/>
    </row>
    <row r="146" spans="1:18" s="92" customFormat="1" ht="22.5" customHeight="1">
      <c r="A146" s="116">
        <v>2</v>
      </c>
      <c r="B146" s="105" t="s">
        <v>61</v>
      </c>
      <c r="C146" s="117" t="s">
        <v>28</v>
      </c>
      <c r="D146" s="86">
        <v>4.06</v>
      </c>
      <c r="E146" s="107" t="s">
        <v>26</v>
      </c>
      <c r="F146" s="108">
        <f>IF(E146="ĐH",300000,IF(E146="CĐ",300000,200000))</f>
        <v>200000</v>
      </c>
      <c r="G146" s="104" t="s">
        <v>21</v>
      </c>
      <c r="H146" s="104" t="s">
        <v>21</v>
      </c>
      <c r="I146" s="109"/>
      <c r="J146" s="110">
        <v>0.05</v>
      </c>
      <c r="K146" s="109">
        <f>D146+I146+J146*D146</f>
        <v>4.263</v>
      </c>
      <c r="L146" s="91">
        <f>ROUND(IF(AND(E146="ĐH",K146&lt;=3),$L$3*K146+300000,IF(AND(E146="CĐ",K146&lt;=3),K146*$L$3+300000,IF(AND(E146="K",K146&lt;=3),K146*$L$3+200000,K146*$L$3))),-2)</f>
        <v>2557800</v>
      </c>
      <c r="M146" s="88"/>
      <c r="N146" s="88">
        <f>ROUND(IF(AND(K146&lt;=3,L146&gt;$N$3),$N$3,L146),-2)</f>
        <v>2557800</v>
      </c>
      <c r="O146" s="91">
        <f t="shared" si="86"/>
        <v>2557800</v>
      </c>
      <c r="P146" s="91">
        <f t="shared" si="87"/>
        <v>2557800</v>
      </c>
      <c r="Q146" s="139"/>
      <c r="R146" s="61"/>
    </row>
    <row r="147" spans="1:18" s="92" customFormat="1" ht="18" customHeight="1">
      <c r="A147" s="116">
        <v>3</v>
      </c>
      <c r="B147" s="105" t="s">
        <v>175</v>
      </c>
      <c r="C147" s="117" t="s">
        <v>79</v>
      </c>
      <c r="D147" s="86">
        <v>2.86</v>
      </c>
      <c r="E147" s="107" t="s">
        <v>26</v>
      </c>
      <c r="F147" s="108">
        <f t="shared" si="82"/>
        <v>200000</v>
      </c>
      <c r="G147" s="104" t="s">
        <v>21</v>
      </c>
      <c r="H147" s="104" t="s">
        <v>21</v>
      </c>
      <c r="I147" s="109"/>
      <c r="J147" s="110"/>
      <c r="K147" s="109">
        <f t="shared" si="83"/>
        <v>2.86</v>
      </c>
      <c r="L147" s="91">
        <f t="shared" si="84"/>
        <v>1916000</v>
      </c>
      <c r="M147" s="91">
        <v>1300</v>
      </c>
      <c r="N147" s="91">
        <f t="shared" si="85"/>
        <v>1800000</v>
      </c>
      <c r="O147" s="91">
        <f t="shared" si="86"/>
        <v>1801300</v>
      </c>
      <c r="P147" s="91">
        <f t="shared" si="87"/>
        <v>1801300</v>
      </c>
      <c r="Q147" s="191" t="s">
        <v>254</v>
      </c>
      <c r="R147" s="232"/>
    </row>
    <row r="148" spans="1:18" s="92" customFormat="1" ht="18" customHeight="1">
      <c r="A148" s="116">
        <v>4</v>
      </c>
      <c r="B148" s="175" t="s">
        <v>176</v>
      </c>
      <c r="C148" s="199" t="s">
        <v>31</v>
      </c>
      <c r="D148" s="86">
        <v>2.66</v>
      </c>
      <c r="E148" s="177" t="s">
        <v>26</v>
      </c>
      <c r="F148" s="143">
        <f t="shared" si="82"/>
        <v>200000</v>
      </c>
      <c r="G148" s="104" t="s">
        <v>21</v>
      </c>
      <c r="H148" s="104" t="s">
        <v>21</v>
      </c>
      <c r="I148" s="144">
        <v>0.3</v>
      </c>
      <c r="J148" s="178"/>
      <c r="K148" s="144">
        <f t="shared" si="83"/>
        <v>2.96</v>
      </c>
      <c r="L148" s="233">
        <f t="shared" si="84"/>
        <v>1976000</v>
      </c>
      <c r="M148" s="233"/>
      <c r="N148" s="233">
        <f t="shared" si="85"/>
        <v>1800000</v>
      </c>
      <c r="O148" s="91">
        <f t="shared" si="86"/>
        <v>1800000</v>
      </c>
      <c r="P148" s="91">
        <f t="shared" si="87"/>
        <v>1800000</v>
      </c>
      <c r="Q148" s="234" t="s">
        <v>264</v>
      </c>
      <c r="R148" s="179"/>
    </row>
    <row r="149" spans="1:18" s="92" customFormat="1" ht="33.75" customHeight="1">
      <c r="A149" s="116">
        <v>5</v>
      </c>
      <c r="B149" s="105" t="s">
        <v>177</v>
      </c>
      <c r="C149" s="106" t="s">
        <v>53</v>
      </c>
      <c r="D149" s="86">
        <v>2.46</v>
      </c>
      <c r="E149" s="107" t="s">
        <v>26</v>
      </c>
      <c r="F149" s="108">
        <f t="shared" si="82"/>
        <v>200000</v>
      </c>
      <c r="G149" s="104" t="s">
        <v>21</v>
      </c>
      <c r="H149" s="104" t="s">
        <v>49</v>
      </c>
      <c r="I149" s="109"/>
      <c r="J149" s="110"/>
      <c r="K149" s="109">
        <f t="shared" si="83"/>
        <v>2.46</v>
      </c>
      <c r="L149" s="88">
        <f t="shared" si="84"/>
        <v>1676000</v>
      </c>
      <c r="M149" s="88"/>
      <c r="N149" s="88">
        <f t="shared" si="85"/>
        <v>1676000</v>
      </c>
      <c r="O149" s="91">
        <f t="shared" si="86"/>
        <v>1676000</v>
      </c>
      <c r="P149" s="91">
        <f>ROUND(O149/3+80%*O149/3*2,-2)</f>
        <v>1452500</v>
      </c>
      <c r="Q149" s="140" t="s">
        <v>268</v>
      </c>
      <c r="R149" s="61"/>
    </row>
    <row r="150" spans="1:18" s="92" customFormat="1" ht="18" customHeight="1">
      <c r="A150" s="116">
        <v>6</v>
      </c>
      <c r="B150" s="105" t="s">
        <v>178</v>
      </c>
      <c r="C150" s="117" t="s">
        <v>79</v>
      </c>
      <c r="D150" s="86">
        <v>3</v>
      </c>
      <c r="E150" s="107" t="s">
        <v>20</v>
      </c>
      <c r="F150" s="108">
        <f t="shared" si="82"/>
        <v>300000</v>
      </c>
      <c r="G150" s="103" t="s">
        <v>274</v>
      </c>
      <c r="H150" s="103" t="s">
        <v>274</v>
      </c>
      <c r="I150" s="109"/>
      <c r="J150" s="110"/>
      <c r="K150" s="109">
        <f t="shared" si="83"/>
        <v>3</v>
      </c>
      <c r="L150" s="91">
        <f t="shared" si="84"/>
        <v>2100000</v>
      </c>
      <c r="M150" s="91"/>
      <c r="N150" s="91">
        <f t="shared" si="85"/>
        <v>1800000</v>
      </c>
      <c r="O150" s="91">
        <f t="shared" si="86"/>
        <v>2000000</v>
      </c>
      <c r="P150" s="91">
        <f t="shared" si="87"/>
        <v>2000000</v>
      </c>
      <c r="Q150" s="194"/>
      <c r="R150" s="61"/>
    </row>
    <row r="151" spans="1:18" s="115" customFormat="1" ht="18" customHeight="1">
      <c r="A151" s="116">
        <v>7</v>
      </c>
      <c r="B151" s="106" t="s">
        <v>179</v>
      </c>
      <c r="C151" s="111" t="s">
        <v>31</v>
      </c>
      <c r="D151" s="86">
        <v>2.66</v>
      </c>
      <c r="E151" s="107" t="s">
        <v>26</v>
      </c>
      <c r="F151" s="108">
        <f t="shared" si="82"/>
        <v>200000</v>
      </c>
      <c r="G151" s="104" t="s">
        <v>49</v>
      </c>
      <c r="H151" s="104" t="s">
        <v>49</v>
      </c>
      <c r="I151" s="112"/>
      <c r="J151" s="113"/>
      <c r="K151" s="109">
        <f t="shared" si="83"/>
        <v>2.66</v>
      </c>
      <c r="L151" s="114">
        <f t="shared" si="84"/>
        <v>1796000</v>
      </c>
      <c r="M151" s="91"/>
      <c r="N151" s="91">
        <f t="shared" si="85"/>
        <v>1796000</v>
      </c>
      <c r="O151" s="91">
        <f t="shared" si="86"/>
        <v>1436800</v>
      </c>
      <c r="P151" s="91">
        <f t="shared" si="87"/>
        <v>1436800</v>
      </c>
      <c r="Q151" s="140" t="s">
        <v>259</v>
      </c>
      <c r="R151" s="62"/>
    </row>
    <row r="152" spans="1:18" s="92" customFormat="1" ht="21" customHeight="1">
      <c r="A152" s="116">
        <v>8</v>
      </c>
      <c r="B152" s="175" t="s">
        <v>180</v>
      </c>
      <c r="C152" s="199" t="s">
        <v>53</v>
      </c>
      <c r="D152" s="180">
        <v>2.46</v>
      </c>
      <c r="E152" s="177" t="s">
        <v>26</v>
      </c>
      <c r="F152" s="108">
        <f t="shared" si="82"/>
        <v>200000</v>
      </c>
      <c r="G152" s="103" t="s">
        <v>274</v>
      </c>
      <c r="H152" s="103" t="s">
        <v>274</v>
      </c>
      <c r="I152" s="144"/>
      <c r="J152" s="178"/>
      <c r="K152" s="109">
        <f t="shared" si="83"/>
        <v>2.46</v>
      </c>
      <c r="L152" s="91">
        <f t="shared" si="84"/>
        <v>1676000</v>
      </c>
      <c r="M152" s="91"/>
      <c r="N152" s="91">
        <f t="shared" si="85"/>
        <v>1676000</v>
      </c>
      <c r="O152" s="91">
        <f t="shared" si="86"/>
        <v>1876000</v>
      </c>
      <c r="P152" s="91">
        <f t="shared" si="87"/>
        <v>1876000</v>
      </c>
      <c r="Q152" s="139"/>
      <c r="R152" s="179"/>
    </row>
    <row r="153" spans="1:18" s="92" customFormat="1" ht="18" customHeight="1">
      <c r="A153" s="73">
        <f>COUNT(A145:A152)</f>
        <v>8</v>
      </c>
      <c r="B153" s="74" t="s">
        <v>44</v>
      </c>
      <c r="C153" s="75"/>
      <c r="D153" s="76">
        <f>SUM(D145:D152)</f>
        <v>24.22</v>
      </c>
      <c r="E153" s="76"/>
      <c r="F153" s="187">
        <f>SUM(F145:F152)</f>
        <v>1700000</v>
      </c>
      <c r="G153" s="274"/>
      <c r="H153" s="274"/>
      <c r="I153" s="76">
        <f>SUM(I145:I152)</f>
        <v>0.6</v>
      </c>
      <c r="J153" s="77">
        <f>SUM(J145:J152)</f>
        <v>0.1</v>
      </c>
      <c r="K153" s="78">
        <f t="shared" si="83"/>
        <v>27.242</v>
      </c>
      <c r="L153" s="187">
        <f>SUM(L145:L152)</f>
        <v>16435600</v>
      </c>
      <c r="M153" s="187">
        <f>SUM(M145:M152)</f>
        <v>1300</v>
      </c>
      <c r="N153" s="187">
        <f>SUM(N145:N152)</f>
        <v>15843600</v>
      </c>
      <c r="O153" s="187">
        <f>SUM(O145:O152)</f>
        <v>15885700</v>
      </c>
      <c r="P153" s="187">
        <f>SUM(P145:P152)</f>
        <v>15662200</v>
      </c>
      <c r="Q153" s="138"/>
      <c r="R153" s="57"/>
    </row>
    <row r="154" spans="1:18" s="92" customFormat="1" ht="18" customHeight="1">
      <c r="A154" s="73" t="s">
        <v>214</v>
      </c>
      <c r="B154" s="306" t="s">
        <v>182</v>
      </c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8"/>
    </row>
    <row r="155" spans="1:18" s="92" customFormat="1" ht="18" customHeight="1">
      <c r="A155" s="215">
        <v>1</v>
      </c>
      <c r="B155" s="216" t="s">
        <v>183</v>
      </c>
      <c r="C155" s="217" t="s">
        <v>85</v>
      </c>
      <c r="D155" s="102">
        <v>4.32</v>
      </c>
      <c r="E155" s="218" t="s">
        <v>20</v>
      </c>
      <c r="F155" s="219">
        <f aca="true" t="shared" si="88" ref="F155:F167">IF(E155="ĐH",300000,IF(E155="CĐ",300000,200000))</f>
        <v>300000</v>
      </c>
      <c r="G155" s="103" t="s">
        <v>274</v>
      </c>
      <c r="H155" s="103" t="s">
        <v>274</v>
      </c>
      <c r="I155" s="220">
        <v>0.4</v>
      </c>
      <c r="J155" s="221"/>
      <c r="K155" s="235">
        <f aca="true" t="shared" si="89" ref="K155:K167">D155+I155+J155*D155</f>
        <v>4.720000000000001</v>
      </c>
      <c r="L155" s="91">
        <f aca="true" t="shared" si="90" ref="L155:L167">ROUND(IF(AND(E155="ĐH",K155&lt;=3),$L$3*K155+300000,IF(AND(E155="CĐ",K155&lt;=3),K155*$L$3+300000,IF(AND(E155="K",K155&lt;=3),K155*$L$3+200000,K155*$L$3))),-2)</f>
        <v>2832000</v>
      </c>
      <c r="M155" s="91"/>
      <c r="N155" s="91">
        <f aca="true" t="shared" si="91" ref="N155:N167">ROUND(IF(AND(K155&lt;=3,L155&gt;$N$3),$N$3,L155),-2)</f>
        <v>2832000</v>
      </c>
      <c r="O155" s="91">
        <f aca="true" t="shared" si="92" ref="O155:O167">ROUND(IF(G155="A+",(N155*100%+M155+200000),IF(G155="A",(N155*100%+M155),IF(G155="B",(N155*80%+M155),(N155*60%+M155)))),-2)</f>
        <v>3032000</v>
      </c>
      <c r="P155" s="91">
        <f>O155</f>
        <v>3032000</v>
      </c>
      <c r="Q155" s="236"/>
      <c r="R155" s="223"/>
    </row>
    <row r="156" spans="1:18" s="92" customFormat="1" ht="20.25" customHeight="1">
      <c r="A156" s="95">
        <v>2</v>
      </c>
      <c r="B156" s="96" t="s">
        <v>184</v>
      </c>
      <c r="C156" s="97" t="s">
        <v>28</v>
      </c>
      <c r="D156" s="86">
        <v>4.06</v>
      </c>
      <c r="E156" s="98" t="s">
        <v>26</v>
      </c>
      <c r="F156" s="99">
        <f t="shared" si="88"/>
        <v>200000</v>
      </c>
      <c r="G156" s="103" t="s">
        <v>21</v>
      </c>
      <c r="H156" s="103" t="s">
        <v>21</v>
      </c>
      <c r="I156" s="172"/>
      <c r="J156" s="173">
        <v>0.11</v>
      </c>
      <c r="K156" s="100">
        <f t="shared" si="89"/>
        <v>4.5066</v>
      </c>
      <c r="L156" s="91">
        <f t="shared" si="90"/>
        <v>2704000</v>
      </c>
      <c r="M156" s="91"/>
      <c r="N156" s="91">
        <f t="shared" si="91"/>
        <v>2704000</v>
      </c>
      <c r="O156" s="91">
        <f t="shared" si="92"/>
        <v>2704000</v>
      </c>
      <c r="P156" s="91">
        <f aca="true" t="shared" si="93" ref="P156:P167">O156</f>
        <v>2704000</v>
      </c>
      <c r="Q156" s="139"/>
      <c r="R156" s="59"/>
    </row>
    <row r="157" spans="1:18" s="92" customFormat="1" ht="15.75" customHeight="1">
      <c r="A157" s="116">
        <v>3</v>
      </c>
      <c r="B157" s="105" t="s">
        <v>185</v>
      </c>
      <c r="C157" s="117"/>
      <c r="D157" s="86">
        <v>4.06</v>
      </c>
      <c r="E157" s="107" t="s">
        <v>26</v>
      </c>
      <c r="F157" s="108">
        <f t="shared" si="88"/>
        <v>200000</v>
      </c>
      <c r="G157" s="103" t="s">
        <v>49</v>
      </c>
      <c r="H157" s="103" t="s">
        <v>49</v>
      </c>
      <c r="I157" s="118"/>
      <c r="J157" s="120">
        <v>0.05</v>
      </c>
      <c r="K157" s="109">
        <f t="shared" si="89"/>
        <v>4.263</v>
      </c>
      <c r="L157" s="91">
        <f t="shared" si="90"/>
        <v>2557800</v>
      </c>
      <c r="M157" s="91"/>
      <c r="N157" s="91">
        <f t="shared" si="91"/>
        <v>2557800</v>
      </c>
      <c r="O157" s="91">
        <f t="shared" si="92"/>
        <v>2046200</v>
      </c>
      <c r="P157" s="91">
        <f t="shared" si="93"/>
        <v>2046200</v>
      </c>
      <c r="Q157" s="181"/>
      <c r="R157" s="61"/>
    </row>
    <row r="158" spans="1:18" s="92" customFormat="1" ht="17.25" customHeight="1">
      <c r="A158" s="95">
        <v>4</v>
      </c>
      <c r="B158" s="105" t="s">
        <v>186</v>
      </c>
      <c r="C158" s="117"/>
      <c r="D158" s="86">
        <v>2.67</v>
      </c>
      <c r="E158" s="107" t="s">
        <v>20</v>
      </c>
      <c r="F158" s="108">
        <f t="shared" si="88"/>
        <v>300000</v>
      </c>
      <c r="G158" s="103" t="s">
        <v>21</v>
      </c>
      <c r="H158" s="103" t="s">
        <v>21</v>
      </c>
      <c r="I158" s="118"/>
      <c r="J158" s="120"/>
      <c r="K158" s="109">
        <f t="shared" si="89"/>
        <v>2.67</v>
      </c>
      <c r="L158" s="91">
        <f t="shared" si="90"/>
        <v>1902000</v>
      </c>
      <c r="M158" s="91"/>
      <c r="N158" s="91">
        <f t="shared" si="91"/>
        <v>1800000</v>
      </c>
      <c r="O158" s="91">
        <f t="shared" si="92"/>
        <v>1800000</v>
      </c>
      <c r="P158" s="91">
        <f t="shared" si="93"/>
        <v>1800000</v>
      </c>
      <c r="Q158" s="191"/>
      <c r="R158" s="61"/>
    </row>
    <row r="159" spans="1:18" s="92" customFormat="1" ht="17.25" customHeight="1">
      <c r="A159" s="116">
        <v>5</v>
      </c>
      <c r="B159" s="105" t="s">
        <v>187</v>
      </c>
      <c r="C159" s="117" t="s">
        <v>28</v>
      </c>
      <c r="D159" s="86">
        <v>3.33</v>
      </c>
      <c r="E159" s="107" t="s">
        <v>20</v>
      </c>
      <c r="F159" s="108">
        <f t="shared" si="88"/>
        <v>300000</v>
      </c>
      <c r="G159" s="103" t="s">
        <v>21</v>
      </c>
      <c r="H159" s="103" t="s">
        <v>21</v>
      </c>
      <c r="I159" s="118">
        <v>0.3</v>
      </c>
      <c r="J159" s="120"/>
      <c r="K159" s="109">
        <f t="shared" si="89"/>
        <v>3.63</v>
      </c>
      <c r="L159" s="91">
        <f t="shared" si="90"/>
        <v>2178000</v>
      </c>
      <c r="M159" s="91">
        <v>66000</v>
      </c>
      <c r="N159" s="91">
        <f t="shared" si="91"/>
        <v>2178000</v>
      </c>
      <c r="O159" s="91">
        <f t="shared" si="92"/>
        <v>2244000</v>
      </c>
      <c r="P159" s="91">
        <f t="shared" si="93"/>
        <v>2244000</v>
      </c>
      <c r="Q159" s="191" t="s">
        <v>254</v>
      </c>
      <c r="R159" s="61"/>
    </row>
    <row r="160" spans="1:18" s="92" customFormat="1" ht="15" customHeight="1">
      <c r="A160" s="95">
        <v>6</v>
      </c>
      <c r="B160" s="105" t="s">
        <v>188</v>
      </c>
      <c r="C160" s="117" t="s">
        <v>51</v>
      </c>
      <c r="D160" s="86">
        <v>3</v>
      </c>
      <c r="E160" s="107" t="s">
        <v>20</v>
      </c>
      <c r="F160" s="108">
        <f t="shared" si="88"/>
        <v>300000</v>
      </c>
      <c r="G160" s="103" t="s">
        <v>21</v>
      </c>
      <c r="H160" s="103" t="s">
        <v>49</v>
      </c>
      <c r="I160" s="118"/>
      <c r="J160" s="120"/>
      <c r="K160" s="109">
        <f t="shared" si="89"/>
        <v>3</v>
      </c>
      <c r="L160" s="91">
        <f t="shared" si="90"/>
        <v>2100000</v>
      </c>
      <c r="M160" s="91"/>
      <c r="N160" s="91">
        <f t="shared" si="91"/>
        <v>1800000</v>
      </c>
      <c r="O160" s="91">
        <f t="shared" si="92"/>
        <v>1800000</v>
      </c>
      <c r="P160" s="91"/>
      <c r="Q160" s="191" t="s">
        <v>256</v>
      </c>
      <c r="R160" s="61"/>
    </row>
    <row r="161" spans="1:18" s="92" customFormat="1" ht="17.25" customHeight="1">
      <c r="A161" s="116">
        <v>7</v>
      </c>
      <c r="B161" s="105" t="s">
        <v>236</v>
      </c>
      <c r="C161" s="117" t="s">
        <v>51</v>
      </c>
      <c r="D161" s="121">
        <v>2.67</v>
      </c>
      <c r="E161" s="122" t="s">
        <v>20</v>
      </c>
      <c r="F161" s="108">
        <f t="shared" si="88"/>
        <v>300000</v>
      </c>
      <c r="G161" s="103" t="s">
        <v>21</v>
      </c>
      <c r="H161" s="103" t="s">
        <v>21</v>
      </c>
      <c r="I161" s="119"/>
      <c r="J161" s="120"/>
      <c r="K161" s="109">
        <f t="shared" si="89"/>
        <v>2.67</v>
      </c>
      <c r="L161" s="91">
        <f t="shared" si="90"/>
        <v>1902000</v>
      </c>
      <c r="M161" s="91"/>
      <c r="N161" s="91">
        <f t="shared" si="91"/>
        <v>1800000</v>
      </c>
      <c r="O161" s="91">
        <f t="shared" si="92"/>
        <v>1800000</v>
      </c>
      <c r="P161" s="91">
        <f>O161/3*2.5</f>
        <v>1500000</v>
      </c>
      <c r="Q161" s="139" t="s">
        <v>245</v>
      </c>
      <c r="R161" s="61"/>
    </row>
    <row r="162" spans="1:18" s="92" customFormat="1" ht="20.25" customHeight="1">
      <c r="A162" s="95">
        <v>8</v>
      </c>
      <c r="B162" s="105" t="s">
        <v>189</v>
      </c>
      <c r="C162" s="117" t="s">
        <v>72</v>
      </c>
      <c r="D162" s="121">
        <v>2.67</v>
      </c>
      <c r="E162" s="122" t="s">
        <v>20</v>
      </c>
      <c r="F162" s="108">
        <f t="shared" si="88"/>
        <v>300000</v>
      </c>
      <c r="G162" s="103" t="s">
        <v>21</v>
      </c>
      <c r="H162" s="103" t="s">
        <v>21</v>
      </c>
      <c r="I162" s="118"/>
      <c r="J162" s="120"/>
      <c r="K162" s="109">
        <f t="shared" si="89"/>
        <v>2.67</v>
      </c>
      <c r="L162" s="91">
        <f t="shared" si="90"/>
        <v>1902000</v>
      </c>
      <c r="M162" s="91"/>
      <c r="N162" s="91">
        <f t="shared" si="91"/>
        <v>1800000</v>
      </c>
      <c r="O162" s="91">
        <f t="shared" si="92"/>
        <v>1800000</v>
      </c>
      <c r="P162" s="91">
        <f t="shared" si="93"/>
        <v>1800000</v>
      </c>
      <c r="Q162" s="139"/>
      <c r="R162" s="61"/>
    </row>
    <row r="163" spans="1:18" s="92" customFormat="1" ht="18" customHeight="1">
      <c r="A163" s="116">
        <v>9</v>
      </c>
      <c r="B163" s="105" t="s">
        <v>190</v>
      </c>
      <c r="C163" s="106" t="s">
        <v>79</v>
      </c>
      <c r="D163" s="86">
        <v>2.86</v>
      </c>
      <c r="E163" s="107" t="s">
        <v>26</v>
      </c>
      <c r="F163" s="108">
        <f>IF(E163="ĐH",300000,IF(E163="CĐ",300000,200000))</f>
        <v>200000</v>
      </c>
      <c r="G163" s="103" t="s">
        <v>21</v>
      </c>
      <c r="H163" s="103" t="s">
        <v>21</v>
      </c>
      <c r="I163" s="109"/>
      <c r="J163" s="110"/>
      <c r="K163" s="109">
        <f t="shared" si="89"/>
        <v>2.86</v>
      </c>
      <c r="L163" s="91">
        <f t="shared" si="90"/>
        <v>1916000</v>
      </c>
      <c r="M163" s="91">
        <v>1300</v>
      </c>
      <c r="N163" s="91">
        <f t="shared" si="91"/>
        <v>1800000</v>
      </c>
      <c r="O163" s="91">
        <f t="shared" si="92"/>
        <v>1801300</v>
      </c>
      <c r="P163" s="91">
        <f t="shared" si="93"/>
        <v>1801300</v>
      </c>
      <c r="Q163" s="191" t="s">
        <v>254</v>
      </c>
      <c r="R163" s="61"/>
    </row>
    <row r="164" spans="1:18" s="92" customFormat="1" ht="29.25" customHeight="1">
      <c r="A164" s="95">
        <v>10</v>
      </c>
      <c r="B164" s="105" t="s">
        <v>191</v>
      </c>
      <c r="C164" s="117" t="s">
        <v>51</v>
      </c>
      <c r="D164" s="121">
        <v>2.66</v>
      </c>
      <c r="E164" s="122" t="s">
        <v>26</v>
      </c>
      <c r="F164" s="108">
        <f t="shared" si="88"/>
        <v>200000</v>
      </c>
      <c r="G164" s="103" t="s">
        <v>21</v>
      </c>
      <c r="H164" s="103" t="s">
        <v>21</v>
      </c>
      <c r="I164" s="118"/>
      <c r="J164" s="120"/>
      <c r="K164" s="109">
        <f t="shared" si="89"/>
        <v>2.66</v>
      </c>
      <c r="L164" s="91">
        <f t="shared" si="90"/>
        <v>1796000</v>
      </c>
      <c r="M164" s="91">
        <f>120000+122000</f>
        <v>242000</v>
      </c>
      <c r="N164" s="91">
        <f t="shared" si="91"/>
        <v>1796000</v>
      </c>
      <c r="O164" s="91">
        <f t="shared" si="92"/>
        <v>2038000</v>
      </c>
      <c r="P164" s="91">
        <f t="shared" si="93"/>
        <v>2038000</v>
      </c>
      <c r="Q164" s="139" t="s">
        <v>272</v>
      </c>
      <c r="R164" s="61"/>
    </row>
    <row r="165" spans="1:18" s="92" customFormat="1" ht="18.75" customHeight="1">
      <c r="A165" s="116">
        <v>11</v>
      </c>
      <c r="B165" s="123" t="s">
        <v>227</v>
      </c>
      <c r="C165" s="124"/>
      <c r="D165" s="125">
        <v>1.86</v>
      </c>
      <c r="E165" s="142" t="s">
        <v>26</v>
      </c>
      <c r="F165" s="143">
        <f t="shared" si="88"/>
        <v>200000</v>
      </c>
      <c r="G165" s="103" t="s">
        <v>21</v>
      </c>
      <c r="H165" s="103" t="s">
        <v>21</v>
      </c>
      <c r="I165" s="126"/>
      <c r="J165" s="127"/>
      <c r="K165" s="144">
        <f t="shared" si="89"/>
        <v>1.86</v>
      </c>
      <c r="L165" s="145">
        <f t="shared" si="90"/>
        <v>1316000</v>
      </c>
      <c r="M165" s="145"/>
      <c r="N165" s="145">
        <f t="shared" si="91"/>
        <v>1316000</v>
      </c>
      <c r="O165" s="91">
        <f t="shared" si="92"/>
        <v>1316000</v>
      </c>
      <c r="P165" s="91">
        <f t="shared" si="93"/>
        <v>1316000</v>
      </c>
      <c r="Q165" s="139"/>
      <c r="R165" s="141"/>
    </row>
    <row r="166" spans="1:18" s="92" customFormat="1" ht="18.75" customHeight="1">
      <c r="A166" s="95">
        <v>12</v>
      </c>
      <c r="B166" s="123" t="s">
        <v>240</v>
      </c>
      <c r="C166" s="124"/>
      <c r="D166" s="125">
        <v>1.99</v>
      </c>
      <c r="E166" s="142" t="s">
        <v>20</v>
      </c>
      <c r="F166" s="143">
        <f t="shared" si="88"/>
        <v>300000</v>
      </c>
      <c r="G166" s="103" t="s">
        <v>21</v>
      </c>
      <c r="H166" s="103" t="s">
        <v>21</v>
      </c>
      <c r="I166" s="126"/>
      <c r="J166" s="127"/>
      <c r="K166" s="144">
        <f t="shared" si="89"/>
        <v>1.99</v>
      </c>
      <c r="L166" s="145">
        <f t="shared" si="90"/>
        <v>1494000</v>
      </c>
      <c r="M166" s="145"/>
      <c r="N166" s="145">
        <f t="shared" si="91"/>
        <v>1494000</v>
      </c>
      <c r="O166" s="91">
        <f t="shared" si="92"/>
        <v>1494000</v>
      </c>
      <c r="P166" s="91">
        <f t="shared" si="93"/>
        <v>1494000</v>
      </c>
      <c r="Q166" s="139"/>
      <c r="R166" s="141"/>
    </row>
    <row r="167" spans="1:18" s="92" customFormat="1" ht="15" customHeight="1">
      <c r="A167" s="116">
        <v>13</v>
      </c>
      <c r="B167" s="237" t="s">
        <v>192</v>
      </c>
      <c r="C167" s="238"/>
      <c r="D167" s="239">
        <v>2.34</v>
      </c>
      <c r="E167" s="240" t="s">
        <v>20</v>
      </c>
      <c r="F167" s="241">
        <f t="shared" si="88"/>
        <v>300000</v>
      </c>
      <c r="G167" s="103" t="s">
        <v>274</v>
      </c>
      <c r="H167" s="103" t="s">
        <v>274</v>
      </c>
      <c r="I167" s="242"/>
      <c r="J167" s="243"/>
      <c r="K167" s="147">
        <f t="shared" si="89"/>
        <v>2.34</v>
      </c>
      <c r="L167" s="148">
        <f t="shared" si="90"/>
        <v>1704000</v>
      </c>
      <c r="M167" s="148"/>
      <c r="N167" s="148">
        <f t="shared" si="91"/>
        <v>1704000</v>
      </c>
      <c r="O167" s="91">
        <f t="shared" si="92"/>
        <v>1904000</v>
      </c>
      <c r="P167" s="91">
        <f t="shared" si="93"/>
        <v>1904000</v>
      </c>
      <c r="Q167" s="191"/>
      <c r="R167" s="244"/>
    </row>
    <row r="168" spans="1:18" s="92" customFormat="1" ht="18" customHeight="1">
      <c r="A168" s="128">
        <f>COUNT(A155:A167)</f>
        <v>13</v>
      </c>
      <c r="B168" s="74" t="s">
        <v>44</v>
      </c>
      <c r="C168" s="129"/>
      <c r="D168" s="130">
        <f>SUM(D155:D167)</f>
        <v>38.489999999999995</v>
      </c>
      <c r="E168" s="130"/>
      <c r="F168" s="187">
        <f>SUM(F155:F167)</f>
        <v>3400000</v>
      </c>
      <c r="G168" s="275"/>
      <c r="H168" s="275"/>
      <c r="I168" s="130">
        <f aca="true" t="shared" si="94" ref="I168:P168">SUM(I155:I167)</f>
        <v>0.7</v>
      </c>
      <c r="J168" s="131">
        <f t="shared" si="94"/>
        <v>0.16</v>
      </c>
      <c r="K168" s="130">
        <f t="shared" si="94"/>
        <v>39.839600000000004</v>
      </c>
      <c r="L168" s="187">
        <f t="shared" si="94"/>
        <v>26303800</v>
      </c>
      <c r="M168" s="187">
        <f t="shared" si="94"/>
        <v>309300</v>
      </c>
      <c r="N168" s="187">
        <f t="shared" si="94"/>
        <v>25581800</v>
      </c>
      <c r="O168" s="187">
        <f t="shared" si="94"/>
        <v>25779500</v>
      </c>
      <c r="P168" s="187">
        <f t="shared" si="94"/>
        <v>23679500</v>
      </c>
      <c r="Q168" s="138"/>
      <c r="R168" s="57"/>
    </row>
    <row r="169" spans="1:18" s="92" customFormat="1" ht="18" customHeight="1">
      <c r="A169" s="128" t="s">
        <v>215</v>
      </c>
      <c r="B169" s="306" t="s">
        <v>193</v>
      </c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8"/>
    </row>
    <row r="170" spans="1:18" s="92" customFormat="1" ht="18" customHeight="1">
      <c r="A170" s="95">
        <v>1</v>
      </c>
      <c r="B170" s="96" t="s">
        <v>161</v>
      </c>
      <c r="C170" s="97" t="s">
        <v>85</v>
      </c>
      <c r="D170" s="282">
        <v>4.65</v>
      </c>
      <c r="E170" s="98" t="s">
        <v>20</v>
      </c>
      <c r="F170" s="99">
        <f>IF(E170="ĐH",300000,IF(E170="CĐ",300000,200000))</f>
        <v>300000</v>
      </c>
      <c r="G170" s="104" t="s">
        <v>21</v>
      </c>
      <c r="H170" s="104" t="s">
        <v>21</v>
      </c>
      <c r="I170" s="100">
        <v>0.4</v>
      </c>
      <c r="J170" s="101"/>
      <c r="K170" s="109">
        <f aca="true" t="shared" si="95" ref="K170:K176">D170+I170+J170*D170</f>
        <v>5.050000000000001</v>
      </c>
      <c r="L170" s="91">
        <f aca="true" t="shared" si="96" ref="L170:L176">ROUND(IF(AND(E170="ĐH",K170&lt;=3),$L$3*K170+300000,IF(AND(E170="CĐ",K170&lt;=3),K170*$L$3+300000,IF(AND(E170="K",K170&lt;=3),K170*$L$3+200000,K170*$L$3))),-2)</f>
        <v>3030000</v>
      </c>
      <c r="M170" s="91">
        <v>66000</v>
      </c>
      <c r="N170" s="91">
        <f aca="true" t="shared" si="97" ref="N170:N176">ROUND(IF(AND(K170&lt;=3,L170&gt;$N$3),$N$3,L170),-2)</f>
        <v>3030000</v>
      </c>
      <c r="O170" s="91">
        <f aca="true" t="shared" si="98" ref="O170:O176">ROUND(IF(G170="A+",(N170*100%+M170+200000),IF(G170="A",(N170*100%+M170),IF(G170="B",(N170*80%+M170),(N170*60%+M170)))),-2)</f>
        <v>3096000</v>
      </c>
      <c r="P170" s="91">
        <f>O170</f>
        <v>3096000</v>
      </c>
      <c r="Q170" s="191" t="s">
        <v>254</v>
      </c>
      <c r="R170" s="59"/>
    </row>
    <row r="171" spans="1:18" s="92" customFormat="1" ht="18" customHeight="1">
      <c r="A171" s="95">
        <v>2</v>
      </c>
      <c r="B171" s="96" t="s">
        <v>194</v>
      </c>
      <c r="C171" s="97" t="s">
        <v>98</v>
      </c>
      <c r="D171" s="86">
        <v>2.55</v>
      </c>
      <c r="E171" s="98" t="s">
        <v>26</v>
      </c>
      <c r="F171" s="99">
        <f aca="true" t="shared" si="99" ref="F171:F180">IF(E171="ĐH",300000,IF(E171="CĐ",300000,200000))</f>
        <v>200000</v>
      </c>
      <c r="G171" s="103" t="s">
        <v>21</v>
      </c>
      <c r="H171" s="103" t="s">
        <v>21</v>
      </c>
      <c r="I171" s="100"/>
      <c r="J171" s="101"/>
      <c r="K171" s="170">
        <f t="shared" si="95"/>
        <v>2.55</v>
      </c>
      <c r="L171" s="91">
        <f t="shared" si="96"/>
        <v>1730000</v>
      </c>
      <c r="M171" s="91"/>
      <c r="N171" s="91">
        <f t="shared" si="97"/>
        <v>1730000</v>
      </c>
      <c r="O171" s="91">
        <f t="shared" si="98"/>
        <v>1730000</v>
      </c>
      <c r="P171" s="91">
        <f aca="true" t="shared" si="100" ref="P171:P176">O171</f>
        <v>1730000</v>
      </c>
      <c r="Q171" s="191"/>
      <c r="R171" s="59"/>
    </row>
    <row r="172" spans="1:18" s="92" customFormat="1" ht="18" customHeight="1">
      <c r="A172" s="116">
        <v>3</v>
      </c>
      <c r="B172" s="105" t="s">
        <v>195</v>
      </c>
      <c r="C172" s="117" t="s">
        <v>76</v>
      </c>
      <c r="D172" s="86">
        <v>3.06</v>
      </c>
      <c r="E172" s="107" t="s">
        <v>26</v>
      </c>
      <c r="F172" s="108">
        <f t="shared" si="99"/>
        <v>200000</v>
      </c>
      <c r="G172" s="103" t="s">
        <v>274</v>
      </c>
      <c r="H172" s="103" t="s">
        <v>274</v>
      </c>
      <c r="I172" s="109"/>
      <c r="J172" s="110"/>
      <c r="K172" s="144">
        <f t="shared" si="95"/>
        <v>3.06</v>
      </c>
      <c r="L172" s="91">
        <f t="shared" si="96"/>
        <v>1836000</v>
      </c>
      <c r="M172" s="91">
        <v>24000</v>
      </c>
      <c r="N172" s="91">
        <f t="shared" si="97"/>
        <v>1836000</v>
      </c>
      <c r="O172" s="91">
        <f t="shared" si="98"/>
        <v>2060000</v>
      </c>
      <c r="P172" s="91">
        <f t="shared" si="100"/>
        <v>2060000</v>
      </c>
      <c r="Q172" s="191" t="s">
        <v>249</v>
      </c>
      <c r="R172" s="61"/>
    </row>
    <row r="173" spans="1:18" s="92" customFormat="1" ht="29.25" customHeight="1">
      <c r="A173" s="95">
        <v>4</v>
      </c>
      <c r="B173" s="105" t="s">
        <v>196</v>
      </c>
      <c r="C173" s="106" t="s">
        <v>79</v>
      </c>
      <c r="D173" s="86">
        <v>2.86</v>
      </c>
      <c r="E173" s="107" t="s">
        <v>26</v>
      </c>
      <c r="F173" s="108">
        <f t="shared" si="99"/>
        <v>200000</v>
      </c>
      <c r="G173" s="104" t="s">
        <v>21</v>
      </c>
      <c r="H173" s="104" t="s">
        <v>49</v>
      </c>
      <c r="I173" s="109"/>
      <c r="J173" s="110"/>
      <c r="K173" s="109">
        <f t="shared" si="95"/>
        <v>2.86</v>
      </c>
      <c r="L173" s="88">
        <f t="shared" si="96"/>
        <v>1916000</v>
      </c>
      <c r="M173" s="88"/>
      <c r="N173" s="88">
        <f t="shared" si="97"/>
        <v>1800000</v>
      </c>
      <c r="O173" s="91">
        <f t="shared" si="98"/>
        <v>1800000</v>
      </c>
      <c r="P173" s="91">
        <f>O173/3*1.5+80%*O173/3*1.5</f>
        <v>1620000</v>
      </c>
      <c r="Q173" s="139" t="s">
        <v>260</v>
      </c>
      <c r="R173" s="61"/>
    </row>
    <row r="174" spans="1:18" s="92" customFormat="1" ht="17.25" customHeight="1">
      <c r="A174" s="116">
        <v>5</v>
      </c>
      <c r="B174" s="105" t="s">
        <v>197</v>
      </c>
      <c r="C174" s="106" t="s">
        <v>79</v>
      </c>
      <c r="D174" s="86">
        <v>3</v>
      </c>
      <c r="E174" s="112" t="s">
        <v>20</v>
      </c>
      <c r="F174" s="108">
        <f t="shared" si="99"/>
        <v>300000</v>
      </c>
      <c r="G174" s="104" t="s">
        <v>21</v>
      </c>
      <c r="H174" s="104" t="s">
        <v>21</v>
      </c>
      <c r="I174" s="109">
        <v>0.3</v>
      </c>
      <c r="J174" s="110"/>
      <c r="K174" s="109">
        <f t="shared" si="95"/>
        <v>3.3</v>
      </c>
      <c r="L174" s="88">
        <f t="shared" si="96"/>
        <v>1980000</v>
      </c>
      <c r="M174" s="88"/>
      <c r="N174" s="88">
        <f t="shared" si="97"/>
        <v>1980000</v>
      </c>
      <c r="O174" s="91">
        <f t="shared" si="98"/>
        <v>1980000</v>
      </c>
      <c r="P174" s="91">
        <f t="shared" si="100"/>
        <v>1980000</v>
      </c>
      <c r="Q174" s="139"/>
      <c r="R174" s="61"/>
    </row>
    <row r="175" spans="1:20" s="92" customFormat="1" ht="18" customHeight="1">
      <c r="A175" s="95">
        <v>6</v>
      </c>
      <c r="B175" s="105" t="s">
        <v>163</v>
      </c>
      <c r="C175" s="117"/>
      <c r="D175" s="121">
        <v>2.66</v>
      </c>
      <c r="E175" s="107" t="s">
        <v>26</v>
      </c>
      <c r="F175" s="108">
        <f t="shared" si="99"/>
        <v>200000</v>
      </c>
      <c r="G175" s="104" t="s">
        <v>21</v>
      </c>
      <c r="H175" s="104" t="s">
        <v>21</v>
      </c>
      <c r="I175" s="109"/>
      <c r="J175" s="110"/>
      <c r="K175" s="109">
        <f t="shared" si="95"/>
        <v>2.66</v>
      </c>
      <c r="L175" s="91">
        <f t="shared" si="96"/>
        <v>1796000</v>
      </c>
      <c r="M175" s="91"/>
      <c r="N175" s="91">
        <f t="shared" si="97"/>
        <v>1796000</v>
      </c>
      <c r="O175" s="91">
        <f t="shared" si="98"/>
        <v>1796000</v>
      </c>
      <c r="P175" s="91">
        <f t="shared" si="100"/>
        <v>1796000</v>
      </c>
      <c r="Q175" s="191"/>
      <c r="R175" s="61"/>
      <c r="T175" s="245"/>
    </row>
    <row r="176" spans="1:18" s="92" customFormat="1" ht="18" customHeight="1">
      <c r="A176" s="116">
        <v>7</v>
      </c>
      <c r="B176" s="175" t="s">
        <v>198</v>
      </c>
      <c r="C176" s="176" t="s">
        <v>145</v>
      </c>
      <c r="D176" s="180">
        <v>2.73</v>
      </c>
      <c r="E176" s="177" t="s">
        <v>26</v>
      </c>
      <c r="F176" s="143">
        <f t="shared" si="99"/>
        <v>200000</v>
      </c>
      <c r="G176" s="184" t="s">
        <v>21</v>
      </c>
      <c r="H176" s="184" t="s">
        <v>21</v>
      </c>
      <c r="I176" s="144"/>
      <c r="J176" s="178"/>
      <c r="K176" s="144">
        <f t="shared" si="95"/>
        <v>2.73</v>
      </c>
      <c r="L176" s="91">
        <f t="shared" si="96"/>
        <v>1838000</v>
      </c>
      <c r="M176" s="91"/>
      <c r="N176" s="91">
        <f t="shared" si="97"/>
        <v>1800000</v>
      </c>
      <c r="O176" s="91">
        <f t="shared" si="98"/>
        <v>1800000</v>
      </c>
      <c r="P176" s="91">
        <f t="shared" si="100"/>
        <v>1800000</v>
      </c>
      <c r="Q176" s="191"/>
      <c r="R176" s="179"/>
    </row>
    <row r="177" spans="1:18" s="92" customFormat="1" ht="18" customHeight="1">
      <c r="A177" s="163">
        <f>COUNT(A170:A176)</f>
        <v>7</v>
      </c>
      <c r="B177" s="132" t="s">
        <v>44</v>
      </c>
      <c r="C177" s="152"/>
      <c r="D177" s="153">
        <f>SUM(D170:D176)</f>
        <v>21.509999999999998</v>
      </c>
      <c r="E177" s="153"/>
      <c r="F177" s="162">
        <f>SUM(F171:F176)</f>
        <v>1300000</v>
      </c>
      <c r="G177" s="158"/>
      <c r="H177" s="158"/>
      <c r="I177" s="153">
        <f>SUM(I170:I176)</f>
        <v>0.7</v>
      </c>
      <c r="J177" s="154">
        <f>SUM(J170:J176)</f>
        <v>0</v>
      </c>
      <c r="K177" s="153">
        <f>SUM(K170:K176)</f>
        <v>22.21</v>
      </c>
      <c r="L177" s="162">
        <f>SUM(L170:L176)</f>
        <v>14126000</v>
      </c>
      <c r="M177" s="162">
        <f>SUM(M171:M176)</f>
        <v>24000</v>
      </c>
      <c r="N177" s="162">
        <f>SUM(N170:N176)</f>
        <v>13972000</v>
      </c>
      <c r="O177" s="162">
        <f>SUM(O170:O176)</f>
        <v>14262000</v>
      </c>
      <c r="P177" s="162">
        <f>SUM(P170:P176)</f>
        <v>14082000</v>
      </c>
      <c r="Q177" s="246"/>
      <c r="R177" s="155"/>
    </row>
    <row r="178" spans="1:18" s="92" customFormat="1" ht="18" customHeight="1">
      <c r="A178" s="128" t="s">
        <v>231</v>
      </c>
      <c r="B178" s="310" t="s">
        <v>232</v>
      </c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2"/>
    </row>
    <row r="179" spans="1:18" s="92" customFormat="1" ht="18" customHeight="1">
      <c r="A179" s="262">
        <v>1</v>
      </c>
      <c r="B179" s="253" t="s">
        <v>269</v>
      </c>
      <c r="C179" s="283"/>
      <c r="D179" s="153">
        <v>3.46</v>
      </c>
      <c r="E179" s="177" t="s">
        <v>26</v>
      </c>
      <c r="F179" s="159">
        <f t="shared" si="99"/>
        <v>200000</v>
      </c>
      <c r="G179" s="158" t="s">
        <v>21</v>
      </c>
      <c r="H179" s="158" t="s">
        <v>21</v>
      </c>
      <c r="I179" s="283"/>
      <c r="J179" s="284"/>
      <c r="K179" s="160">
        <f>D179+I179+J179*D179</f>
        <v>3.46</v>
      </c>
      <c r="L179" s="161">
        <f>ROUND(IF(AND(E179="ĐH",K179&lt;=3),$L$3*K179+300000,IF(AND(E179="CĐ",K179&lt;=3),K179*$L$3+300000,IF(AND(E179="K",K179&lt;=3),K179*$L$3+200000,K179*$L$3))),-2)</f>
        <v>2076000</v>
      </c>
      <c r="M179" s="283"/>
      <c r="N179" s="161">
        <f>ROUND(IF(AND(K179&lt;=3,L179&gt;$N$3),$N$3,L179),-2)</f>
        <v>2076000</v>
      </c>
      <c r="O179" s="145">
        <f>ROUND(IF(G179="A+",(N179*100%+M179+200000),IF(G179="A",(N179*100%+M179),IF(G179="B",(N179*80%+M179),(N179*60%+M179)))),-2)</f>
        <v>2076000</v>
      </c>
      <c r="P179" s="145">
        <f>ROUND(O179/3*2.5,-2)</f>
        <v>1730000</v>
      </c>
      <c r="Q179" s="284" t="s">
        <v>270</v>
      </c>
      <c r="R179" s="285"/>
    </row>
    <row r="180" spans="1:18" s="92" customFormat="1" ht="24.75" customHeight="1">
      <c r="A180" s="254">
        <v>2</v>
      </c>
      <c r="B180" s="255" t="s">
        <v>233</v>
      </c>
      <c r="C180" s="256"/>
      <c r="D180" s="257">
        <v>2.67</v>
      </c>
      <c r="E180" s="258" t="s">
        <v>20</v>
      </c>
      <c r="F180" s="241">
        <f t="shared" si="99"/>
        <v>300000</v>
      </c>
      <c r="G180" s="258" t="s">
        <v>21</v>
      </c>
      <c r="H180" s="258" t="s">
        <v>21</v>
      </c>
      <c r="I180" s="257">
        <v>0.2</v>
      </c>
      <c r="J180" s="259"/>
      <c r="K180" s="147">
        <f>D180+I180+J180*D180</f>
        <v>2.87</v>
      </c>
      <c r="L180" s="148">
        <f>ROUND(IF(AND(E180="ĐH",K180&lt;=3),$L$3*K180+300000,IF(AND(E180="CĐ",K180&lt;=3),K180*$L$3+300000,IF(AND(E180="K",K180&lt;=3),K180*$L$3+200000,K180*$L$3))),-2)</f>
        <v>2022000</v>
      </c>
      <c r="M180" s="260"/>
      <c r="N180" s="148">
        <f>ROUND(IF(AND(K180&lt;=3,L180&gt;$N$3),$N$3,L180),-2)</f>
        <v>1800000</v>
      </c>
      <c r="O180" s="148">
        <f>ROUND(IF(G180="A+",(N180*100%+M180+200000),IF(G180="A",(N180*100%+M180),IF(G180="B",(N180*80%+M180),(N180*60%+M180)))),-2)</f>
        <v>1800000</v>
      </c>
      <c r="P180" s="148">
        <f>ROUND(50%*O180/3*2.5,-2)</f>
        <v>750000</v>
      </c>
      <c r="Q180" s="286" t="s">
        <v>271</v>
      </c>
      <c r="R180" s="261"/>
    </row>
    <row r="181" spans="1:18" s="248" customFormat="1" ht="18" customHeight="1" thickBot="1">
      <c r="A181" s="163">
        <f>COUNT(A179:A180)</f>
        <v>2</v>
      </c>
      <c r="B181" s="164" t="s">
        <v>44</v>
      </c>
      <c r="C181" s="152"/>
      <c r="D181" s="165">
        <f>SUM(D179:D180)</f>
        <v>6.13</v>
      </c>
      <c r="E181" s="165"/>
      <c r="F181" s="162">
        <f>SUM(F179:F180)</f>
        <v>500000</v>
      </c>
      <c r="G181" s="276"/>
      <c r="H181" s="276"/>
      <c r="I181" s="251">
        <f aca="true" t="shared" si="101" ref="I181:P181">SUM(I179:I180)</f>
        <v>0.2</v>
      </c>
      <c r="J181" s="252">
        <f t="shared" si="101"/>
        <v>0</v>
      </c>
      <c r="K181" s="251">
        <f t="shared" si="101"/>
        <v>6.33</v>
      </c>
      <c r="L181" s="162">
        <f t="shared" si="101"/>
        <v>4098000</v>
      </c>
      <c r="M181" s="162">
        <f t="shared" si="101"/>
        <v>0</v>
      </c>
      <c r="N181" s="162">
        <f t="shared" si="101"/>
        <v>3876000</v>
      </c>
      <c r="O181" s="162">
        <f t="shared" si="101"/>
        <v>3876000</v>
      </c>
      <c r="P181" s="162">
        <f t="shared" si="101"/>
        <v>2480000</v>
      </c>
      <c r="Q181" s="247"/>
      <c r="R181" s="166"/>
    </row>
    <row r="182" spans="1:18" s="92" customFormat="1" ht="18" customHeight="1" thickBot="1">
      <c r="A182" s="249">
        <f>A22+A31+A39+A52+A63+A77+A86+A95+A107+A122+A132+A143+A153+A168+A177+A181</f>
        <v>142</v>
      </c>
      <c r="B182" s="133" t="s">
        <v>199</v>
      </c>
      <c r="C182" s="156"/>
      <c r="D182" s="167">
        <f>D22+D31+D39+D52+D63+D77+D86+D95+D107+D122+D132+D143+D153+D168+D177+D181</f>
        <v>433.211</v>
      </c>
      <c r="E182" s="167">
        <f aca="true" t="shared" si="102" ref="E182:O182">E22+E31+E39+E52+E63+E77+E86+E95+E107+E122+E132+E143+E153+E168+E177+E181</f>
        <v>0</v>
      </c>
      <c r="F182" s="167">
        <f t="shared" si="102"/>
        <v>33900000</v>
      </c>
      <c r="G182" s="277">
        <f t="shared" si="102"/>
        <v>0</v>
      </c>
      <c r="H182" s="277">
        <f>H22+H31+H39+H52+H63+H77+H86+H95+H107+H122+H132+H143+H153+H168+H177+H181</f>
        <v>0</v>
      </c>
      <c r="I182" s="167">
        <f t="shared" si="102"/>
        <v>13.599999999999996</v>
      </c>
      <c r="J182" s="167">
        <f t="shared" si="102"/>
        <v>0.98</v>
      </c>
      <c r="K182" s="167">
        <f t="shared" si="102"/>
        <v>458.40780000000007</v>
      </c>
      <c r="L182" s="263">
        <f t="shared" si="102"/>
        <v>288929100</v>
      </c>
      <c r="M182" s="263">
        <f t="shared" si="102"/>
        <v>2236100</v>
      </c>
      <c r="N182" s="263">
        <f t="shared" si="102"/>
        <v>284995100</v>
      </c>
      <c r="O182" s="263">
        <f t="shared" si="102"/>
        <v>290213600</v>
      </c>
      <c r="P182" s="263">
        <f>P22+P31+P39+P52+P63+P77+P86+P95+P107+P122+P132+P143+P153+P168+P177+P181</f>
        <v>282834900</v>
      </c>
      <c r="Q182" s="157"/>
      <c r="R182" s="63"/>
    </row>
    <row r="183" spans="1:18" s="92" customFormat="1" ht="18" customHeight="1" thickTop="1">
      <c r="A183" s="287"/>
      <c r="B183" s="288" t="s">
        <v>277</v>
      </c>
      <c r="C183" s="332" t="str">
        <f>[1]!VND('TNTTQUY II - 2015'!P182,TRUE,1,"đồng","xu")</f>
        <v>Hai trăm tám mươi hai triệu, tám trăm ba mươi bốn ngàn, chín trăm đồng</v>
      </c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</row>
    <row r="184" spans="1:18" s="56" customFormat="1" ht="75.75" customHeight="1">
      <c r="A184" s="309" t="s">
        <v>279</v>
      </c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</row>
    <row r="185" spans="1:18" s="53" customFormat="1" ht="15.75">
      <c r="A185" s="49"/>
      <c r="B185" s="50"/>
      <c r="C185" s="50"/>
      <c r="D185" s="67"/>
      <c r="E185" s="52"/>
      <c r="F185" s="51"/>
      <c r="G185" s="52"/>
      <c r="H185" s="52"/>
      <c r="I185" s="301" t="s">
        <v>229</v>
      </c>
      <c r="J185" s="301"/>
      <c r="K185" s="301"/>
      <c r="L185" s="301"/>
      <c r="M185" s="301"/>
      <c r="N185" s="301"/>
      <c r="O185" s="301"/>
      <c r="P185" s="301"/>
      <c r="Q185" s="301"/>
      <c r="R185" s="301"/>
    </row>
    <row r="186" spans="2:18" s="53" customFormat="1" ht="15.75">
      <c r="B186" s="302" t="s">
        <v>200</v>
      </c>
      <c r="C186" s="302"/>
      <c r="D186" s="302"/>
      <c r="E186" s="302"/>
      <c r="F186" s="302"/>
      <c r="G186" s="302"/>
      <c r="H186" s="271"/>
      <c r="I186" s="302" t="s">
        <v>201</v>
      </c>
      <c r="J186" s="302"/>
      <c r="K186" s="302"/>
      <c r="L186" s="302"/>
      <c r="M186" s="302"/>
      <c r="N186" s="302"/>
      <c r="O186" s="302"/>
      <c r="P186" s="302"/>
      <c r="Q186" s="302"/>
      <c r="R186" s="302"/>
    </row>
    <row r="187" ht="16.5">
      <c r="K187" s="48"/>
    </row>
    <row r="188" ht="16.5">
      <c r="B188" s="12"/>
    </row>
    <row r="189" ht="16.5"/>
    <row r="192" ht="16.5"/>
    <row r="193" ht="16.5"/>
    <row r="194" ht="16.5"/>
    <row r="195" ht="16.5"/>
    <row r="196" ht="16.5"/>
    <row r="197" ht="16.5"/>
    <row r="198" ht="16.5"/>
  </sheetData>
  <sheetProtection/>
  <mergeCells count="41">
    <mergeCell ref="A1:D1"/>
    <mergeCell ref="A2:R2"/>
    <mergeCell ref="A3:J3"/>
    <mergeCell ref="A6:A7"/>
    <mergeCell ref="B6:B7"/>
    <mergeCell ref="C6:C7"/>
    <mergeCell ref="G6:G7"/>
    <mergeCell ref="N6:N7"/>
    <mergeCell ref="O6:O7"/>
    <mergeCell ref="P6:P7"/>
    <mergeCell ref="B32:R32"/>
    <mergeCell ref="C183:R183"/>
    <mergeCell ref="H6:H7"/>
    <mergeCell ref="B8:R8"/>
    <mergeCell ref="B23:R23"/>
    <mergeCell ref="B40:R40"/>
    <mergeCell ref="I6:J6"/>
    <mergeCell ref="K6:K7"/>
    <mergeCell ref="L6:L7"/>
    <mergeCell ref="M6:M7"/>
    <mergeCell ref="D6:D7"/>
    <mergeCell ref="E6:E7"/>
    <mergeCell ref="Q6:Q7"/>
    <mergeCell ref="R6:R7"/>
    <mergeCell ref="F6:F7"/>
    <mergeCell ref="B53:R53"/>
    <mergeCell ref="B64:R64"/>
    <mergeCell ref="B78:R78"/>
    <mergeCell ref="B87:R87"/>
    <mergeCell ref="B96:R96"/>
    <mergeCell ref="B108:R108"/>
    <mergeCell ref="I185:R185"/>
    <mergeCell ref="B186:G186"/>
    <mergeCell ref="I186:R186"/>
    <mergeCell ref="B123:R123"/>
    <mergeCell ref="B133:R133"/>
    <mergeCell ref="B144:R144"/>
    <mergeCell ref="B154:R154"/>
    <mergeCell ref="B169:R169"/>
    <mergeCell ref="A184:R184"/>
    <mergeCell ref="B178:R178"/>
  </mergeCells>
  <printOptions/>
  <pageMargins left="0.38" right="0.24" top="0.55" bottom="0.44" header="0.43" footer="0.46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TTYT Huong 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hieu</dc:creator>
  <cp:keywords/>
  <dc:description/>
  <cp:lastModifiedBy>Nguyen Minh Hieu</cp:lastModifiedBy>
  <cp:lastPrinted>2015-10-15T09:02:35Z</cp:lastPrinted>
  <dcterms:created xsi:type="dcterms:W3CDTF">2012-09-07T04:30:34Z</dcterms:created>
  <dcterms:modified xsi:type="dcterms:W3CDTF">2015-10-19T03:35:39Z</dcterms:modified>
  <cp:category/>
  <cp:version/>
  <cp:contentType/>
  <cp:contentStatus/>
</cp:coreProperties>
</file>