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110" activeTab="0"/>
  </bookViews>
  <sheets>
    <sheet name="TT NỘI SOI+ SẢN" sheetId="1" r:id="rId1"/>
    <sheet name="TTHSCC" sheetId="2" r:id="rId2"/>
    <sheet name="PTSAN" sheetId="3" r:id="rId3"/>
    <sheet name="PTHSCC" sheetId="4" r:id="rId4"/>
    <sheet name="TTNGOAI" sheetId="5" r:id="rId5"/>
    <sheet name="PT NGOẠI" sheetId="6" r:id="rId6"/>
    <sheet name="salarry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<sst xmlns="http://schemas.openxmlformats.org/spreadsheetml/2006/main" count="418" uniqueCount="142">
  <si>
    <t>STT</t>
  </si>
  <si>
    <t>Thành tiền</t>
  </si>
  <si>
    <t xml:space="preserve">Tổng cộng </t>
  </si>
  <si>
    <t>THỦ THUẬT</t>
  </si>
  <si>
    <t>Khoa Sản</t>
  </si>
  <si>
    <t xml:space="preserve">Dương Vĩnh Hồng </t>
  </si>
  <si>
    <t>Thủ Thuật loại I</t>
  </si>
  <si>
    <t xml:space="preserve">Họ và tên </t>
  </si>
  <si>
    <t xml:space="preserve">Đoàn Thị Thu Nga </t>
  </si>
  <si>
    <t xml:space="preserve">Ký
 nhận </t>
  </si>
  <si>
    <t xml:space="preserve">DANH SÁCH CÁN BỘ NHẬN TIỀN THỦ THUẬT THEO QUYẾT ĐỊNH 73/2011 
CỦA THỦ TƯỚNG CHÍNH PHỦ </t>
  </si>
  <si>
    <t xml:space="preserve">Phòng Nội Soi </t>
  </si>
  <si>
    <t xml:space="preserve">Phẫu  Thuật </t>
  </si>
  <si>
    <t>Lê Quang Hiệp</t>
  </si>
  <si>
    <t xml:space="preserve">Lê Thị Minh Hương </t>
  </si>
  <si>
    <t xml:space="preserve">Huỳnh Thị Thanh Hải </t>
  </si>
  <si>
    <t xml:space="preserve">Khoa Sản </t>
  </si>
  <si>
    <t>Thủ Thuật loại II</t>
  </si>
  <si>
    <t>Huỳnh Thị Thanh Hải</t>
  </si>
  <si>
    <t>Lê Thị Minh Hương</t>
  </si>
  <si>
    <t>Võ Thị Bưởi</t>
  </si>
  <si>
    <t>Trần Duy Kiến</t>
  </si>
  <si>
    <t>Lê Thị Ánh Tuyết</t>
  </si>
  <si>
    <t>Lê Thanh Tiến</t>
  </si>
  <si>
    <t>Trần Hữu Quang</t>
  </si>
  <si>
    <t>Trần Lưu Quế</t>
  </si>
  <si>
    <t>Đỗ Tài</t>
  </si>
  <si>
    <t>Nguyễn Văn Phương</t>
  </si>
  <si>
    <t>Bùi Nguyễn Quang Vũ</t>
  </si>
  <si>
    <t>Trần Thị Ái Hằng</t>
  </si>
  <si>
    <t>Nguyễn Thị Mến</t>
  </si>
  <si>
    <t>Dương Thị Thu</t>
  </si>
  <si>
    <t>Lê Thị Huyền Trang</t>
  </si>
  <si>
    <t>Lê Minh Hiếu</t>
  </si>
  <si>
    <t xml:space="preserve">DANH SÁCH CÁN BỘ NHẬN TIỀN PHẪU  THUẬT THEO QUYẾT ĐỊNH 73/2011 
CỦA THỦ TƯỚNG CHÍNH PHỦ </t>
  </si>
  <si>
    <t>Người chính * 19.500</t>
  </si>
  <si>
    <t>Người phụ * 15.000</t>
  </si>
  <si>
    <t>Người giúp việc *9.000</t>
  </si>
  <si>
    <t>Loại 
1</t>
  </si>
  <si>
    <t>Loại 
2</t>
  </si>
  <si>
    <t>Loại 
3</t>
  </si>
  <si>
    <t>Thành
 tiền</t>
  </si>
  <si>
    <t xml:space="preserve">DANH SÁCH CÁN BỘ NHẬN TIỀN THỦ  THUẬT THEO QUYẾT ĐỊNH 73/2011 
CỦA THỦ TƯỚNG CHÍNH PHỦ </t>
  </si>
  <si>
    <t>Người chính * 37.500</t>
  </si>
  <si>
    <t>Người phụ * 27.000</t>
  </si>
  <si>
    <t>Người giúp việc *21.000</t>
  </si>
  <si>
    <t xml:space="preserve">Nguyễn Quốc Phương </t>
  </si>
  <si>
    <t xml:space="preserve">Trương Xuân Liệu </t>
  </si>
  <si>
    <t>Nguyễn Quốc phương</t>
  </si>
  <si>
    <t>Hoàng Thị Bích Huyền</t>
  </si>
  <si>
    <t>Lê Thị Thường Trang</t>
  </si>
  <si>
    <t xml:space="preserve">Nguyễn Văn Vinh </t>
  </si>
  <si>
    <t>Nguyễn Văn Tư</t>
  </si>
  <si>
    <t>Dương Phan Huy Miên</t>
  </si>
  <si>
    <t xml:space="preserve">Nguyễn Thị Xuân Lan </t>
  </si>
  <si>
    <t>Nguyễn Thị Mong</t>
  </si>
  <si>
    <t>Phan Thị Cát Tiên</t>
  </si>
  <si>
    <t>Lê Thị Loan</t>
  </si>
  <si>
    <t>Trần Thị Hạnh</t>
  </si>
  <si>
    <t xml:space="preserve">Khoa Ngoại </t>
  </si>
  <si>
    <t xml:space="preserve">Thủ trưởng đơn vị </t>
  </si>
  <si>
    <t>Kế toán</t>
  </si>
  <si>
    <t xml:space="preserve">TTYT THỊ XÃ HƯƠNG TRÀ </t>
  </si>
  <si>
    <t>SỞ Y TẾ TỈNH THỪA THIÊN HUẾ</t>
  </si>
  <si>
    <t>KHOA HSCC</t>
  </si>
  <si>
    <t>Khoa HSCC</t>
  </si>
  <si>
    <t>Khoa Ngoại</t>
  </si>
  <si>
    <t>Số tiền</t>
  </si>
  <si>
    <t xml:space="preserve">   TTYT THỊ XÃ HƯƠNG TRÀ </t>
  </si>
  <si>
    <t>- Kính gửi: Ngân hàng Nông nghiệp và Phát Triển Nông Thôn thị xã Hương Trà</t>
  </si>
  <si>
    <t>Hương trà, ngày    tháng   năm 2015</t>
  </si>
  <si>
    <t xml:space="preserve">Kế toán </t>
  </si>
  <si>
    <t xml:space="preserve">Phẫu thuật loại 1 </t>
  </si>
  <si>
    <t>Người chính * 125.000</t>
  </si>
  <si>
    <t>Người phụ việc* 90.000</t>
  </si>
  <si>
    <t>Người giúp việc * 70.000</t>
  </si>
  <si>
    <t xml:space="preserve">Phẫu thuật loại 2 </t>
  </si>
  <si>
    <t>Người chính * 65.000</t>
  </si>
  <si>
    <t>Người phụ việc* 50.000</t>
  </si>
  <si>
    <t>Người giúp việc * 30.000</t>
  </si>
  <si>
    <t>Người chính * 50.000</t>
  </si>
  <si>
    <t>Người phụ việc* 30.000</t>
  </si>
  <si>
    <t>Người giúp việc * 15.000</t>
  </si>
  <si>
    <t>Phẫu thuật loại 3</t>
  </si>
  <si>
    <t>Ghi chú:</t>
  </si>
  <si>
    <t xml:space="preserve">Tổng
 cộng </t>
  </si>
  <si>
    <t xml:space="preserve">Ghi chú: </t>
  </si>
  <si>
    <t>Nguyễn Thị Xuân Lan</t>
  </si>
  <si>
    <t>Dương phan Huy Miên</t>
  </si>
  <si>
    <t xml:space="preserve">Phụ </t>
  </si>
  <si>
    <t>GV</t>
  </si>
  <si>
    <t>Chính</t>
  </si>
  <si>
    <t xml:space="preserve">Thủ thuật loại 1 </t>
  </si>
  <si>
    <t>Người phụ việc* 27.000</t>
  </si>
  <si>
    <t>Người giúp việc * 21.000</t>
  </si>
  <si>
    <t>Người phụ việc* 15.000</t>
  </si>
  <si>
    <t xml:space="preserve">Thủ thuật loại 2 </t>
  </si>
  <si>
    <t>Người giúp việc * 9.000</t>
  </si>
  <si>
    <t>Thủ thuật loại 3</t>
  </si>
  <si>
    <t>Người chính * 15.000</t>
  </si>
  <si>
    <t>Người phụ việc* 9.000</t>
  </si>
  <si>
    <t>Người giúp việc * 4.500</t>
  </si>
  <si>
    <t xml:space="preserve">Người Chính </t>
  </si>
  <si>
    <t xml:space="preserve">Người giúp việc </t>
  </si>
  <si>
    <t xml:space="preserve">Người Phụ </t>
  </si>
  <si>
    <t xml:space="preserve">Tổng 
cộng </t>
  </si>
  <si>
    <t>Người chính</t>
  </si>
  <si>
    <t>Người Phụ</t>
  </si>
  <si>
    <t xml:space="preserve">Tổng 
cộng  </t>
  </si>
  <si>
    <t>Hương trà, ngày    tháng    năm 2015</t>
  </si>
  <si>
    <t>Hương trà, ngày     tháng   năm 2015</t>
  </si>
  <si>
    <t xml:space="preserve">Trần Thị Thúy </t>
  </si>
  <si>
    <t xml:space="preserve">Phan Hữu Dũng </t>
  </si>
  <si>
    <t>Lê Đức Thịnh</t>
  </si>
  <si>
    <t>Phan Thị Thanh Thúy</t>
  </si>
  <si>
    <t xml:space="preserve">Trần Công Lĩnh </t>
  </si>
  <si>
    <t>Thái Văn Tuấn</t>
  </si>
  <si>
    <t xml:space="preserve">Lê Đình Thao </t>
  </si>
  <si>
    <t xml:space="preserve">Ký nhận </t>
  </si>
  <si>
    <t xml:space="preserve">Số Tài khoản </t>
  </si>
  <si>
    <t>Hương trà, ngày     tháng     năm 2015</t>
  </si>
  <si>
    <t>Hương trà, ngày      tháng     năm 2015</t>
  </si>
  <si>
    <t xml:space="preserve">              Thủ trưởng đơn vị </t>
  </si>
  <si>
    <t>Nguyễn Hữu Quang</t>
  </si>
  <si>
    <t xml:space="preserve">Trần Thị Mỹ Hương </t>
  </si>
  <si>
    <t xml:space="preserve">Phan Thị Thu Hà </t>
  </si>
  <si>
    <t xml:space="preserve">Phan Thị Minh Thùy </t>
  </si>
  <si>
    <t>Nguyễn Thị Hoa Lê</t>
  </si>
  <si>
    <t xml:space="preserve"> THÁNG 9  NĂM 2015</t>
  </si>
  <si>
    <t>THÁNG 9 NĂM 2015</t>
  </si>
  <si>
    <t>DANH SÁCH CÁN BỘ NHẬN TIỀN PHẪU  THUẬT - THỦ THUẬT   THÁNG 9  NĂM 2015</t>
  </si>
  <si>
    <t xml:space="preserve">Lê Quang Hiệp </t>
  </si>
  <si>
    <t xml:space="preserve">Lê Thị Thu Nguyệt </t>
  </si>
  <si>
    <t>Nguyễn văn Tư</t>
  </si>
  <si>
    <t xml:space="preserve">Thái Thị Kim Cúc </t>
  </si>
  <si>
    <t>Nguyễn Thị Như Thành</t>
  </si>
  <si>
    <t>Trịnh Thị Thu Hường</t>
  </si>
  <si>
    <t>Nguyễn Văn Mạnh</t>
  </si>
  <si>
    <t>Trần Thị Mỹ Hương</t>
  </si>
  <si>
    <t>Nguyễn Thị Thúy Hằng</t>
  </si>
  <si>
    <t>Trương Xuân Liệu</t>
  </si>
  <si>
    <t>Phan Thị Minh Thùy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</si>
</sst>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"/>
    <numFmt numFmtId="165" formatCode="_(* #.##0_);_(* \(#.##0\);_(* &quot;-&quot;_);_(@_)"/>
    <numFmt numFmtId="166" formatCode="_(* #.##0.0_);_(* \(#.##0.0\);_(* &quot;-&quot;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#,##0"/>
    <numFmt numFmtId="172" formatCode="_(* #.##0.00_);_(* \(#.##0.00\);_(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 style="double"/>
      <right style="thin"/>
      <top style="dotted"/>
      <bottom style="dotted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13" xfId="0" applyFont="1" applyBorder="1" applyAlignment="1">
      <alignment/>
    </xf>
    <xf numFmtId="0" fontId="56" fillId="0" borderId="0" xfId="0" applyFont="1" applyAlignment="1">
      <alignment/>
    </xf>
    <xf numFmtId="0" fontId="55" fillId="0" borderId="14" xfId="0" applyFont="1" applyBorder="1" applyAlignment="1">
      <alignment horizontal="center"/>
    </xf>
    <xf numFmtId="3" fontId="55" fillId="0" borderId="12" xfId="0" applyNumberFormat="1" applyFont="1" applyBorder="1" applyAlignment="1">
      <alignment/>
    </xf>
    <xf numFmtId="0" fontId="56" fillId="0" borderId="0" xfId="0" applyFont="1" applyAlignment="1">
      <alignment horizontal="center" vertical="center"/>
    </xf>
    <xf numFmtId="0" fontId="55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7" xfId="0" applyFont="1" applyBorder="1" applyAlignment="1">
      <alignment/>
    </xf>
    <xf numFmtId="3" fontId="56" fillId="0" borderId="17" xfId="0" applyNumberFormat="1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0" xfId="0" applyFont="1" applyBorder="1" applyAlignment="1">
      <alignment horizontal="left"/>
    </xf>
    <xf numFmtId="0" fontId="56" fillId="0" borderId="19" xfId="0" applyFont="1" applyBorder="1" applyAlignment="1">
      <alignment horizontal="left"/>
    </xf>
    <xf numFmtId="0" fontId="57" fillId="0" borderId="0" xfId="0" applyFont="1" applyAlignment="1">
      <alignment/>
    </xf>
    <xf numFmtId="3" fontId="58" fillId="0" borderId="20" xfId="0" applyNumberFormat="1" applyFont="1" applyBorder="1" applyAlignment="1">
      <alignment horizontal="center" wrapText="1"/>
    </xf>
    <xf numFmtId="0" fontId="59" fillId="0" borderId="14" xfId="0" applyFont="1" applyBorder="1" applyAlignment="1">
      <alignment horizontal="center"/>
    </xf>
    <xf numFmtId="0" fontId="59" fillId="0" borderId="12" xfId="0" applyFont="1" applyBorder="1" applyAlignment="1">
      <alignment/>
    </xf>
    <xf numFmtId="3" fontId="59" fillId="0" borderId="12" xfId="0" applyNumberFormat="1" applyFont="1" applyBorder="1" applyAlignment="1">
      <alignment/>
    </xf>
    <xf numFmtId="0" fontId="59" fillId="0" borderId="13" xfId="0" applyFont="1" applyBorder="1" applyAlignment="1">
      <alignment/>
    </xf>
    <xf numFmtId="0" fontId="59" fillId="0" borderId="15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59" fillId="0" borderId="11" xfId="0" applyFont="1" applyBorder="1" applyAlignment="1">
      <alignment/>
    </xf>
    <xf numFmtId="0" fontId="58" fillId="0" borderId="16" xfId="0" applyFont="1" applyBorder="1" applyAlignment="1">
      <alignment horizontal="center"/>
    </xf>
    <xf numFmtId="0" fontId="58" fillId="0" borderId="17" xfId="0" applyFont="1" applyBorder="1" applyAlignment="1">
      <alignment/>
    </xf>
    <xf numFmtId="3" fontId="58" fillId="0" borderId="17" xfId="0" applyNumberFormat="1" applyFont="1" applyBorder="1" applyAlignment="1">
      <alignment/>
    </xf>
    <xf numFmtId="0" fontId="58" fillId="0" borderId="18" xfId="0" applyFont="1" applyBorder="1" applyAlignment="1">
      <alignment/>
    </xf>
    <xf numFmtId="0" fontId="56" fillId="0" borderId="2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172" fontId="55" fillId="0" borderId="0" xfId="0" applyNumberFormat="1" applyFont="1" applyAlignment="1">
      <alignment/>
    </xf>
    <xf numFmtId="0" fontId="56" fillId="0" borderId="0" xfId="0" applyFont="1" applyBorder="1" applyAlignment="1">
      <alignment horizontal="left"/>
    </xf>
    <xf numFmtId="0" fontId="58" fillId="0" borderId="20" xfId="0" applyFont="1" applyBorder="1" applyAlignment="1">
      <alignment horizontal="center" wrapText="1"/>
    </xf>
    <xf numFmtId="3" fontId="59" fillId="33" borderId="12" xfId="0" applyNumberFormat="1" applyFont="1" applyFill="1" applyBorder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60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3" fontId="56" fillId="0" borderId="0" xfId="0" applyNumberFormat="1" applyFont="1" applyBorder="1" applyAlignment="1">
      <alignment/>
    </xf>
    <xf numFmtId="0" fontId="57" fillId="0" borderId="0" xfId="0" applyFont="1" applyAlignment="1">
      <alignment horizontal="center"/>
    </xf>
    <xf numFmtId="3" fontId="59" fillId="0" borderId="10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58" fillId="0" borderId="21" xfId="0" applyFont="1" applyBorder="1" applyAlignment="1">
      <alignment horizontal="center" vertical="center"/>
    </xf>
    <xf numFmtId="3" fontId="55" fillId="0" borderId="12" xfId="0" applyNumberFormat="1" applyFont="1" applyBorder="1" applyAlignment="1">
      <alignment horizontal="center"/>
    </xf>
    <xf numFmtId="3" fontId="55" fillId="0" borderId="10" xfId="0" applyNumberFormat="1" applyFont="1" applyBorder="1" applyAlignment="1">
      <alignment horizontal="center"/>
    </xf>
    <xf numFmtId="3" fontId="56" fillId="0" borderId="17" xfId="0" applyNumberFormat="1" applyFont="1" applyBorder="1" applyAlignment="1">
      <alignment horizontal="center"/>
    </xf>
    <xf numFmtId="0" fontId="56" fillId="0" borderId="0" xfId="0" applyFont="1" applyBorder="1" applyAlignment="1">
      <alignment horizontal="left"/>
    </xf>
    <xf numFmtId="0" fontId="58" fillId="0" borderId="21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7" fillId="0" borderId="0" xfId="0" applyFont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12" xfId="0" applyFont="1" applyBorder="1" applyAlignment="1">
      <alignment/>
    </xf>
    <xf numFmtId="0" fontId="60" fillId="0" borderId="10" xfId="0" applyFont="1" applyBorder="1" applyAlignment="1">
      <alignment/>
    </xf>
    <xf numFmtId="3" fontId="60" fillId="0" borderId="12" xfId="0" applyNumberFormat="1" applyFont="1" applyBorder="1" applyAlignment="1">
      <alignment/>
    </xf>
    <xf numFmtId="3" fontId="60" fillId="33" borderId="12" xfId="0" applyNumberFormat="1" applyFont="1" applyFill="1" applyBorder="1" applyAlignment="1">
      <alignment/>
    </xf>
    <xf numFmtId="0" fontId="60" fillId="0" borderId="13" xfId="0" applyFont="1" applyBorder="1" applyAlignment="1">
      <alignment/>
    </xf>
    <xf numFmtId="0" fontId="61" fillId="0" borderId="0" xfId="0" applyFont="1" applyAlignment="1">
      <alignment/>
    </xf>
    <xf numFmtId="0" fontId="60" fillId="0" borderId="11" xfId="0" applyFont="1" applyBorder="1" applyAlignment="1">
      <alignment/>
    </xf>
    <xf numFmtId="0" fontId="62" fillId="0" borderId="16" xfId="0" applyFont="1" applyBorder="1" applyAlignment="1">
      <alignment horizontal="center"/>
    </xf>
    <xf numFmtId="0" fontId="62" fillId="0" borderId="17" xfId="0" applyFont="1" applyBorder="1" applyAlignment="1">
      <alignment/>
    </xf>
    <xf numFmtId="3" fontId="62" fillId="0" borderId="17" xfId="0" applyNumberFormat="1" applyFont="1" applyBorder="1" applyAlignment="1">
      <alignment/>
    </xf>
    <xf numFmtId="0" fontId="62" fillId="0" borderId="18" xfId="0" applyFont="1" applyBorder="1" applyAlignment="1">
      <alignment/>
    </xf>
    <xf numFmtId="0" fontId="56" fillId="0" borderId="21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wrapText="1"/>
    </xf>
    <xf numFmtId="3" fontId="56" fillId="0" borderId="20" xfId="0" applyNumberFormat="1" applyFont="1" applyBorder="1" applyAlignment="1">
      <alignment horizontal="center" wrapText="1"/>
    </xf>
    <xf numFmtId="0" fontId="62" fillId="0" borderId="21" xfId="0" applyFont="1" applyBorder="1" applyAlignment="1">
      <alignment horizontal="center" vertical="center"/>
    </xf>
    <xf numFmtId="3" fontId="60" fillId="0" borderId="10" xfId="0" applyNumberFormat="1" applyFont="1" applyBorder="1" applyAlignment="1">
      <alignment/>
    </xf>
    <xf numFmtId="0" fontId="62" fillId="0" borderId="20" xfId="0" applyFont="1" applyBorder="1" applyAlignment="1">
      <alignment horizontal="center" wrapText="1"/>
    </xf>
    <xf numFmtId="3" fontId="56" fillId="0" borderId="0" xfId="0" applyNumberFormat="1" applyFont="1" applyBorder="1" applyAlignment="1">
      <alignment horizontal="left"/>
    </xf>
    <xf numFmtId="0" fontId="63" fillId="0" borderId="0" xfId="0" applyFont="1" applyAlignment="1">
      <alignment/>
    </xf>
    <xf numFmtId="3" fontId="55" fillId="0" borderId="10" xfId="0" applyNumberFormat="1" applyFont="1" applyBorder="1" applyAlignment="1">
      <alignment/>
    </xf>
    <xf numFmtId="0" fontId="63" fillId="0" borderId="0" xfId="0" applyFont="1" applyAlignment="1">
      <alignment horizont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3" fontId="55" fillId="0" borderId="0" xfId="0" applyNumberFormat="1" applyFont="1" applyAlignment="1">
      <alignment/>
    </xf>
    <xf numFmtId="3" fontId="6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34" borderId="10" xfId="0" applyNumberFormat="1" applyFont="1" applyFill="1" applyBorder="1" applyAlignment="1" applyProtection="1">
      <alignment horizontal="center"/>
      <protection locked="0"/>
    </xf>
    <xf numFmtId="0" fontId="5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60" fillId="0" borderId="15" xfId="0" applyFont="1" applyBorder="1" applyAlignment="1">
      <alignment horizontal="center"/>
    </xf>
    <xf numFmtId="3" fontId="60" fillId="33" borderId="10" xfId="0" applyNumberFormat="1" applyFont="1" applyFill="1" applyBorder="1" applyAlignment="1">
      <alignment/>
    </xf>
    <xf numFmtId="3" fontId="59" fillId="33" borderId="10" xfId="0" applyNumberFormat="1" applyFont="1" applyFill="1" applyBorder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 wrapText="1"/>
    </xf>
    <xf numFmtId="0" fontId="56" fillId="0" borderId="0" xfId="0" applyFont="1" applyBorder="1" applyAlignment="1">
      <alignment horizontal="left"/>
    </xf>
    <xf numFmtId="0" fontId="56" fillId="0" borderId="25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6" fillId="0" borderId="29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6" fillId="0" borderId="31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64" fillId="0" borderId="0" xfId="0" applyFont="1" applyAlignment="1">
      <alignment horizontal="center" wrapText="1"/>
    </xf>
    <xf numFmtId="0" fontId="64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8" fillId="0" borderId="31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65" fillId="0" borderId="36" xfId="0" applyFont="1" applyFill="1" applyBorder="1" applyAlignment="1">
      <alignment horizontal="center" vertical="center"/>
    </xf>
    <xf numFmtId="0" fontId="65" fillId="0" borderId="37" xfId="0" applyFont="1" applyFill="1" applyBorder="1" applyAlignment="1">
      <alignment horizontal="center" vertical="center"/>
    </xf>
    <xf numFmtId="0" fontId="56" fillId="33" borderId="29" xfId="0" applyFont="1" applyFill="1" applyBorder="1" applyAlignment="1">
      <alignment horizontal="center" vertical="center"/>
    </xf>
    <xf numFmtId="0" fontId="56" fillId="33" borderId="30" xfId="0" applyFont="1" applyFill="1" applyBorder="1" applyAlignment="1">
      <alignment horizontal="center" vertical="center"/>
    </xf>
    <xf numFmtId="0" fontId="56" fillId="33" borderId="38" xfId="0" applyFont="1" applyFill="1" applyBorder="1" applyAlignment="1">
      <alignment horizontal="center" vertical="center"/>
    </xf>
    <xf numFmtId="0" fontId="58" fillId="0" borderId="27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3" fontId="62" fillId="0" borderId="39" xfId="0" applyNumberFormat="1" applyFont="1" applyBorder="1" applyAlignment="1">
      <alignment horizontal="center" vertical="center" wrapText="1"/>
    </xf>
    <xf numFmtId="3" fontId="62" fillId="0" borderId="28" xfId="0" applyNumberFormat="1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62" fillId="35" borderId="29" xfId="0" applyFont="1" applyFill="1" applyBorder="1" applyAlignment="1">
      <alignment horizontal="center" vertical="center"/>
    </xf>
    <xf numFmtId="0" fontId="62" fillId="35" borderId="30" xfId="0" applyFont="1" applyFill="1" applyBorder="1" applyAlignment="1">
      <alignment horizontal="center" vertical="center"/>
    </xf>
    <xf numFmtId="0" fontId="62" fillId="35" borderId="38" xfId="0" applyFont="1" applyFill="1" applyBorder="1" applyAlignment="1">
      <alignment horizontal="center" vertical="center"/>
    </xf>
    <xf numFmtId="0" fontId="62" fillId="0" borderId="27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35" borderId="29" xfId="0" applyFont="1" applyFill="1" applyBorder="1" applyAlignment="1">
      <alignment horizontal="center" vertical="center"/>
    </xf>
    <xf numFmtId="0" fontId="56" fillId="35" borderId="30" xfId="0" applyFont="1" applyFill="1" applyBorder="1" applyAlignment="1">
      <alignment horizontal="center" vertical="center"/>
    </xf>
    <xf numFmtId="0" fontId="56" fillId="35" borderId="38" xfId="0" applyFont="1" applyFill="1" applyBorder="1" applyAlignment="1">
      <alignment horizontal="center" vertical="center"/>
    </xf>
    <xf numFmtId="0" fontId="56" fillId="0" borderId="34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wrapText="1"/>
    </xf>
    <xf numFmtId="0" fontId="62" fillId="0" borderId="28" xfId="0" applyFont="1" applyBorder="1" applyAlignment="1">
      <alignment horizontal="center" wrapText="1"/>
    </xf>
    <xf numFmtId="0" fontId="68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7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52"/>
  <sheetViews>
    <sheetView tabSelected="1" zoomScalePageLayoutView="0" workbookViewId="0" topLeftCell="A7">
      <selection activeCell="B54" sqref="B54"/>
    </sheetView>
  </sheetViews>
  <sheetFormatPr defaultColWidth="9.140625" defaultRowHeight="15"/>
  <cols>
    <col min="1" max="1" width="8.00390625" style="1" customWidth="1"/>
    <col min="2" max="2" width="38.140625" style="1" customWidth="1"/>
    <col min="3" max="6" width="12.421875" style="1" customWidth="1"/>
    <col min="7" max="7" width="17.00390625" style="1" customWidth="1"/>
    <col min="8" max="8" width="15.7109375" style="1" customWidth="1"/>
    <col min="9" max="16384" width="9.140625" style="1" customWidth="1"/>
  </cols>
  <sheetData>
    <row r="1" spans="1:4" ht="18.75">
      <c r="A1" s="105" t="s">
        <v>63</v>
      </c>
      <c r="B1" s="105"/>
      <c r="C1" s="105"/>
      <c r="D1" s="43"/>
    </row>
    <row r="2" spans="1:4" ht="18.75">
      <c r="A2" s="105" t="s">
        <v>62</v>
      </c>
      <c r="B2" s="105"/>
      <c r="C2" s="105"/>
      <c r="D2" s="43"/>
    </row>
    <row r="3" spans="1:4" ht="18.75">
      <c r="A3" s="36"/>
      <c r="B3" s="36"/>
      <c r="C3" s="36"/>
      <c r="D3" s="36"/>
    </row>
    <row r="4" spans="1:8" ht="44.25" customHeight="1">
      <c r="A4" s="98" t="s">
        <v>10</v>
      </c>
      <c r="B4" s="105"/>
      <c r="C4" s="105"/>
      <c r="D4" s="105"/>
      <c r="E4" s="105"/>
      <c r="F4" s="105"/>
      <c r="G4" s="105"/>
      <c r="H4" s="105"/>
    </row>
    <row r="5" spans="1:8" ht="18.75">
      <c r="A5" s="98" t="s">
        <v>128</v>
      </c>
      <c r="B5" s="98"/>
      <c r="C5" s="98"/>
      <c r="D5" s="98"/>
      <c r="E5" s="98"/>
      <c r="F5" s="98"/>
      <c r="G5" s="98"/>
      <c r="H5" s="98"/>
    </row>
    <row r="6" spans="1:2" ht="18.75">
      <c r="A6" s="99" t="s">
        <v>11</v>
      </c>
      <c r="B6" s="99"/>
    </row>
    <row r="7" spans="1:2" ht="19.5" thickBot="1">
      <c r="A7" s="16"/>
      <c r="B7" s="16"/>
    </row>
    <row r="8" spans="1:8" s="9" customFormat="1" ht="32.25" customHeight="1" thickTop="1">
      <c r="A8" s="100" t="s">
        <v>0</v>
      </c>
      <c r="B8" s="102" t="s">
        <v>7</v>
      </c>
      <c r="C8" s="106" t="s">
        <v>6</v>
      </c>
      <c r="D8" s="111"/>
      <c r="E8" s="111"/>
      <c r="F8" s="104" t="s">
        <v>85</v>
      </c>
      <c r="G8" s="102" t="s">
        <v>1</v>
      </c>
      <c r="H8" s="109" t="s">
        <v>9</v>
      </c>
    </row>
    <row r="9" spans="1:8" s="31" customFormat="1" ht="18.75">
      <c r="A9" s="101"/>
      <c r="B9" s="103"/>
      <c r="C9" s="30" t="s">
        <v>91</v>
      </c>
      <c r="D9" s="30" t="s">
        <v>89</v>
      </c>
      <c r="E9" s="30" t="s">
        <v>90</v>
      </c>
      <c r="F9" s="103"/>
      <c r="G9" s="103"/>
      <c r="H9" s="110"/>
    </row>
    <row r="10" spans="1:8" ht="18.75">
      <c r="A10" s="7">
        <v>1</v>
      </c>
      <c r="B10" s="4" t="s">
        <v>5</v>
      </c>
      <c r="C10" s="54">
        <v>50</v>
      </c>
      <c r="D10" s="54"/>
      <c r="E10" s="54"/>
      <c r="F10" s="54">
        <f>C10+D10+E10</f>
        <v>50</v>
      </c>
      <c r="G10" s="8">
        <f>C10*37500+D10*27000+E10*21000</f>
        <v>1875000</v>
      </c>
      <c r="H10" s="5"/>
    </row>
    <row r="11" spans="1:8" ht="18.75">
      <c r="A11" s="7">
        <v>2</v>
      </c>
      <c r="B11" s="4" t="s">
        <v>27</v>
      </c>
      <c r="C11" s="54">
        <v>11</v>
      </c>
      <c r="D11" s="54"/>
      <c r="E11" s="54"/>
      <c r="F11" s="54">
        <f>C11+D11+E11</f>
        <v>11</v>
      </c>
      <c r="G11" s="8">
        <f>C11*37500+D11*27000+E11*21000</f>
        <v>412500</v>
      </c>
      <c r="H11" s="5"/>
    </row>
    <row r="12" spans="1:8" ht="19.5" thickBot="1">
      <c r="A12" s="10">
        <v>3</v>
      </c>
      <c r="B12" s="2" t="s">
        <v>8</v>
      </c>
      <c r="C12" s="55"/>
      <c r="D12" s="55">
        <v>61</v>
      </c>
      <c r="E12" s="55"/>
      <c r="F12" s="54">
        <f>C12+D12+E12</f>
        <v>61</v>
      </c>
      <c r="G12" s="8">
        <f>C12*37500+D12*27000+E12*21000</f>
        <v>1647000</v>
      </c>
      <c r="H12" s="3"/>
    </row>
    <row r="13" spans="1:8" s="6" customFormat="1" ht="19.5" thickBot="1">
      <c r="A13" s="11">
        <v>3</v>
      </c>
      <c r="B13" s="12" t="s">
        <v>2</v>
      </c>
      <c r="C13" s="56">
        <f>SUM(C10:C12)</f>
        <v>61</v>
      </c>
      <c r="D13" s="56">
        <f>SUM(D10:D12)</f>
        <v>61</v>
      </c>
      <c r="E13" s="56">
        <f>SUM(E10:E12)</f>
        <v>0</v>
      </c>
      <c r="F13" s="56">
        <f>SUM(F10:F12)</f>
        <v>122</v>
      </c>
      <c r="G13" s="13">
        <f>SUM(G10:G12)</f>
        <v>3934500</v>
      </c>
      <c r="H13" s="14"/>
    </row>
    <row r="14" ht="19.5" thickTop="1"/>
    <row r="15" ht="18.75">
      <c r="A15" s="1" t="s">
        <v>43</v>
      </c>
    </row>
    <row r="16" ht="18.75">
      <c r="A16" s="1" t="s">
        <v>44</v>
      </c>
    </row>
    <row r="17" ht="18.75">
      <c r="A17" s="1" t="s">
        <v>45</v>
      </c>
    </row>
    <row r="18" spans="6:8" ht="18.75">
      <c r="F18" s="108" t="s">
        <v>109</v>
      </c>
      <c r="G18" s="108"/>
      <c r="H18" s="108"/>
    </row>
    <row r="19" spans="1:8" s="6" customFormat="1" ht="18.75">
      <c r="A19" s="97" t="s">
        <v>61</v>
      </c>
      <c r="B19" s="97"/>
      <c r="F19" s="105" t="s">
        <v>60</v>
      </c>
      <c r="G19" s="105"/>
      <c r="H19" s="105"/>
    </row>
    <row r="25" ht="18.75">
      <c r="F25" s="32"/>
    </row>
    <row r="30" spans="1:4" ht="18.75">
      <c r="A30" s="105" t="s">
        <v>63</v>
      </c>
      <c r="B30" s="105"/>
      <c r="C30" s="48"/>
      <c r="D30" s="43"/>
    </row>
    <row r="31" spans="1:4" ht="18.75">
      <c r="A31" s="105" t="s">
        <v>62</v>
      </c>
      <c r="B31" s="105"/>
      <c r="C31" s="48"/>
      <c r="D31" s="43"/>
    </row>
    <row r="32" ht="12" customHeight="1"/>
    <row r="33" spans="1:8" ht="51.75" customHeight="1">
      <c r="A33" s="112" t="s">
        <v>10</v>
      </c>
      <c r="B33" s="113"/>
      <c r="C33" s="113"/>
      <c r="D33" s="113"/>
      <c r="E33" s="113"/>
      <c r="F33" s="113"/>
      <c r="G33" s="113"/>
      <c r="H33" s="113"/>
    </row>
    <row r="34" spans="1:8" ht="18.75" customHeight="1">
      <c r="A34" s="98" t="s">
        <v>128</v>
      </c>
      <c r="B34" s="98"/>
      <c r="C34" s="98"/>
      <c r="D34" s="98"/>
      <c r="E34" s="98"/>
      <c r="F34" s="98"/>
      <c r="G34" s="98"/>
      <c r="H34" s="98"/>
    </row>
    <row r="35" spans="1:2" ht="19.5" thickBot="1">
      <c r="A35" s="99" t="s">
        <v>16</v>
      </c>
      <c r="B35" s="99"/>
    </row>
    <row r="36" spans="1:8" ht="19.5" thickTop="1">
      <c r="A36" s="100" t="s">
        <v>0</v>
      </c>
      <c r="B36" s="102" t="s">
        <v>7</v>
      </c>
      <c r="C36" s="106" t="s">
        <v>17</v>
      </c>
      <c r="D36" s="107"/>
      <c r="E36" s="107"/>
      <c r="F36" s="104" t="s">
        <v>85</v>
      </c>
      <c r="G36" s="104" t="s">
        <v>41</v>
      </c>
      <c r="H36" s="109" t="s">
        <v>9</v>
      </c>
    </row>
    <row r="37" spans="1:8" ht="21.75" customHeight="1">
      <c r="A37" s="101"/>
      <c r="B37" s="103"/>
      <c r="C37" s="30" t="s">
        <v>91</v>
      </c>
      <c r="D37" s="30" t="s">
        <v>89</v>
      </c>
      <c r="E37" s="30" t="s">
        <v>90</v>
      </c>
      <c r="F37" s="103"/>
      <c r="G37" s="103"/>
      <c r="H37" s="110"/>
    </row>
    <row r="38" spans="1:8" ht="18.75">
      <c r="A38" s="7">
        <v>1</v>
      </c>
      <c r="B38" s="4" t="s">
        <v>131</v>
      </c>
      <c r="C38" s="8">
        <v>2</v>
      </c>
      <c r="D38" s="8"/>
      <c r="E38" s="8"/>
      <c r="F38" s="8">
        <f aca="true" t="shared" si="0" ref="F38:F44">SUM(C38:E38)</f>
        <v>2</v>
      </c>
      <c r="G38" s="8">
        <f>C38*19500+D38*15000+E38*9000</f>
        <v>39000</v>
      </c>
      <c r="H38" s="5"/>
    </row>
    <row r="39" spans="1:8" ht="18.75">
      <c r="A39" s="7">
        <v>2</v>
      </c>
      <c r="B39" s="4" t="s">
        <v>112</v>
      </c>
      <c r="C39" s="8">
        <v>2</v>
      </c>
      <c r="D39" s="8"/>
      <c r="E39" s="8"/>
      <c r="F39" s="8">
        <f t="shared" si="0"/>
        <v>2</v>
      </c>
      <c r="G39" s="8">
        <f aca="true" t="shared" si="1" ref="G39:G44">C39*19500+D39*15000+E39*9000</f>
        <v>39000</v>
      </c>
      <c r="H39" s="5"/>
    </row>
    <row r="40" spans="1:8" ht="18.75">
      <c r="A40" s="7">
        <v>3</v>
      </c>
      <c r="B40" s="4" t="s">
        <v>23</v>
      </c>
      <c r="C40" s="8">
        <v>1</v>
      </c>
      <c r="D40" s="8"/>
      <c r="E40" s="8"/>
      <c r="F40" s="8">
        <f t="shared" si="0"/>
        <v>1</v>
      </c>
      <c r="G40" s="8">
        <f t="shared" si="1"/>
        <v>19500</v>
      </c>
      <c r="H40" s="5"/>
    </row>
    <row r="41" spans="1:8" ht="18.75">
      <c r="A41" s="7">
        <v>4</v>
      </c>
      <c r="B41" s="4" t="s">
        <v>19</v>
      </c>
      <c r="C41" s="8"/>
      <c r="D41" s="8">
        <v>2</v>
      </c>
      <c r="E41" s="8">
        <v>3</v>
      </c>
      <c r="F41" s="8">
        <f t="shared" si="0"/>
        <v>5</v>
      </c>
      <c r="G41" s="8">
        <f t="shared" si="1"/>
        <v>57000</v>
      </c>
      <c r="H41" s="5"/>
    </row>
    <row r="42" spans="1:8" ht="18.75">
      <c r="A42" s="7">
        <v>5</v>
      </c>
      <c r="B42" s="4" t="s">
        <v>50</v>
      </c>
      <c r="C42" s="8"/>
      <c r="D42" s="8">
        <v>1</v>
      </c>
      <c r="E42" s="8">
        <v>2</v>
      </c>
      <c r="F42" s="8">
        <f t="shared" si="0"/>
        <v>3</v>
      </c>
      <c r="G42" s="8">
        <f t="shared" si="1"/>
        <v>33000</v>
      </c>
      <c r="H42" s="5"/>
    </row>
    <row r="43" spans="1:8" ht="18.75">
      <c r="A43" s="7">
        <v>6</v>
      </c>
      <c r="B43" s="4" t="s">
        <v>20</v>
      </c>
      <c r="C43" s="8"/>
      <c r="D43" s="8">
        <v>1</v>
      </c>
      <c r="E43" s="8"/>
      <c r="F43" s="8">
        <f t="shared" si="0"/>
        <v>1</v>
      </c>
      <c r="G43" s="8">
        <f t="shared" si="1"/>
        <v>15000</v>
      </c>
      <c r="H43" s="5"/>
    </row>
    <row r="44" spans="1:8" ht="19.5" thickBot="1">
      <c r="A44" s="7">
        <v>7</v>
      </c>
      <c r="B44" s="4" t="s">
        <v>141</v>
      </c>
      <c r="C44" s="8"/>
      <c r="D44" s="8">
        <v>1</v>
      </c>
      <c r="E44" s="8"/>
      <c r="F44" s="8">
        <f t="shared" si="0"/>
        <v>1</v>
      </c>
      <c r="G44" s="8">
        <f t="shared" si="1"/>
        <v>15000</v>
      </c>
      <c r="H44" s="5"/>
    </row>
    <row r="45" spans="1:8" ht="19.5" thickBot="1">
      <c r="A45" s="11">
        <f>A44</f>
        <v>7</v>
      </c>
      <c r="B45" s="12" t="s">
        <v>2</v>
      </c>
      <c r="C45" s="13">
        <f>SUM(C38:C44)</f>
        <v>5</v>
      </c>
      <c r="D45" s="13">
        <f>SUM(D38:D44)</f>
        <v>5</v>
      </c>
      <c r="E45" s="13">
        <f>SUM(E38:E44)</f>
        <v>5</v>
      </c>
      <c r="F45" s="13">
        <f>SUM(F38:F44)</f>
        <v>15</v>
      </c>
      <c r="G45" s="13">
        <f>SUM(G38:G44)</f>
        <v>217500</v>
      </c>
      <c r="H45" s="14"/>
    </row>
    <row r="46" spans="1:8" ht="13.5" customHeight="1" thickTop="1">
      <c r="A46" s="44"/>
      <c r="B46" s="47"/>
      <c r="C46" s="49"/>
      <c r="D46" s="49"/>
      <c r="E46" s="49"/>
      <c r="F46" s="49"/>
      <c r="G46" s="49"/>
      <c r="H46" s="47"/>
    </row>
    <row r="47" spans="1:8" ht="18.75">
      <c r="A47" s="47" t="s">
        <v>86</v>
      </c>
      <c r="C47" s="49"/>
      <c r="D47" s="49"/>
      <c r="E47" s="49"/>
      <c r="F47" s="49"/>
      <c r="G47" s="49"/>
      <c r="H47" s="47"/>
    </row>
    <row r="48" ht="18.75">
      <c r="A48" s="1" t="s">
        <v>35</v>
      </c>
    </row>
    <row r="49" ht="18.75">
      <c r="A49" s="1" t="s">
        <v>36</v>
      </c>
    </row>
    <row r="50" ht="18.75">
      <c r="A50" s="1" t="s">
        <v>37</v>
      </c>
    </row>
    <row r="51" spans="6:8" ht="18.75">
      <c r="F51" s="108" t="s">
        <v>120</v>
      </c>
      <c r="G51" s="108"/>
      <c r="H51" s="108"/>
    </row>
    <row r="52" spans="1:8" s="6" customFormat="1" ht="18.75">
      <c r="A52" s="97" t="s">
        <v>61</v>
      </c>
      <c r="B52" s="97"/>
      <c r="F52" s="105" t="s">
        <v>60</v>
      </c>
      <c r="G52" s="105"/>
      <c r="H52" s="105"/>
    </row>
  </sheetData>
  <sheetProtection/>
  <mergeCells count="28">
    <mergeCell ref="A31:B31"/>
    <mergeCell ref="A1:C1"/>
    <mergeCell ref="A2:C2"/>
    <mergeCell ref="A4:H4"/>
    <mergeCell ref="A5:H5"/>
    <mergeCell ref="A6:B6"/>
    <mergeCell ref="A8:A9"/>
    <mergeCell ref="B8:B9"/>
    <mergeCell ref="H36:H37"/>
    <mergeCell ref="A19:B19"/>
    <mergeCell ref="A30:B30"/>
    <mergeCell ref="C8:E8"/>
    <mergeCell ref="F18:H18"/>
    <mergeCell ref="F19:H19"/>
    <mergeCell ref="G8:G9"/>
    <mergeCell ref="H8:H9"/>
    <mergeCell ref="F8:F9"/>
    <mergeCell ref="A33:H33"/>
    <mergeCell ref="A52:B52"/>
    <mergeCell ref="A34:H34"/>
    <mergeCell ref="A35:B35"/>
    <mergeCell ref="A36:A37"/>
    <mergeCell ref="B36:B37"/>
    <mergeCell ref="F36:F37"/>
    <mergeCell ref="F52:H52"/>
    <mergeCell ref="C36:E36"/>
    <mergeCell ref="F51:H51"/>
    <mergeCell ref="G36:G37"/>
  </mergeCells>
  <printOptions/>
  <pageMargins left="0.52" right="0.35" top="0.35" bottom="0.22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24"/>
  <sheetViews>
    <sheetView zoomScale="85" zoomScaleNormal="85" zoomScalePageLayoutView="0" workbookViewId="0" topLeftCell="A4">
      <selection activeCell="G26" sqref="G26"/>
    </sheetView>
  </sheetViews>
  <sheetFormatPr defaultColWidth="9.140625" defaultRowHeight="15"/>
  <cols>
    <col min="1" max="1" width="7.140625" style="0" customWidth="1"/>
    <col min="2" max="2" width="19.57421875" style="0" customWidth="1"/>
    <col min="3" max="6" width="8.57421875" style="0" customWidth="1"/>
    <col min="7" max="7" width="7.28125" style="0" customWidth="1"/>
    <col min="8" max="8" width="9.57421875" style="0" customWidth="1"/>
    <col min="9" max="9" width="10.57421875" style="0" customWidth="1"/>
    <col min="10" max="10" width="8.28125" style="0" customWidth="1"/>
    <col min="11" max="11" width="10.57421875" style="0" customWidth="1"/>
    <col min="12" max="12" width="12.57421875" style="0" customWidth="1"/>
    <col min="13" max="13" width="13.140625" style="0" customWidth="1"/>
    <col min="14" max="14" width="8.57421875" style="0" customWidth="1"/>
    <col min="15" max="15" width="8.7109375" style="0" customWidth="1"/>
  </cols>
  <sheetData>
    <row r="1" spans="1:5" ht="18.75">
      <c r="A1" s="105" t="s">
        <v>63</v>
      </c>
      <c r="B1" s="105"/>
      <c r="C1" s="105"/>
      <c r="D1" s="105"/>
      <c r="E1" s="105"/>
    </row>
    <row r="2" spans="1:5" ht="18.75">
      <c r="A2" s="105" t="s">
        <v>62</v>
      </c>
      <c r="B2" s="105"/>
      <c r="C2" s="105"/>
      <c r="D2" s="105"/>
      <c r="E2" s="105"/>
    </row>
    <row r="3" spans="1:14" ht="47.25" customHeight="1">
      <c r="A3" s="112" t="s">
        <v>42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20.25">
      <c r="A4" s="112" t="s">
        <v>129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19.5" thickBot="1">
      <c r="A5" s="114" t="s">
        <v>64</v>
      </c>
      <c r="B5" s="114"/>
      <c r="C5" s="114"/>
      <c r="D5" s="33"/>
      <c r="E5" s="33"/>
      <c r="F5" s="1"/>
      <c r="G5" s="1"/>
      <c r="H5" s="1"/>
      <c r="I5" s="1"/>
      <c r="J5" s="1"/>
      <c r="K5" s="1"/>
      <c r="L5" s="1"/>
      <c r="M5" s="1"/>
      <c r="N5" s="1"/>
    </row>
    <row r="6" spans="1:14" s="59" customFormat="1" ht="24" customHeight="1" thickTop="1">
      <c r="A6" s="121" t="s">
        <v>0</v>
      </c>
      <c r="B6" s="118" t="s">
        <v>7</v>
      </c>
      <c r="C6" s="128" t="s">
        <v>3</v>
      </c>
      <c r="D6" s="129"/>
      <c r="E6" s="129"/>
      <c r="F6" s="129"/>
      <c r="G6" s="129"/>
      <c r="H6" s="129"/>
      <c r="I6" s="129"/>
      <c r="J6" s="129"/>
      <c r="K6" s="129"/>
      <c r="L6" s="130"/>
      <c r="M6" s="131" t="s">
        <v>41</v>
      </c>
      <c r="N6" s="115" t="s">
        <v>9</v>
      </c>
    </row>
    <row r="7" spans="1:14" s="59" customFormat="1" ht="30" customHeight="1">
      <c r="A7" s="122"/>
      <c r="B7" s="119"/>
      <c r="C7" s="124" t="s">
        <v>102</v>
      </c>
      <c r="D7" s="125"/>
      <c r="E7" s="125"/>
      <c r="F7" s="126" t="s">
        <v>104</v>
      </c>
      <c r="G7" s="127"/>
      <c r="H7" s="127"/>
      <c r="I7" s="124" t="s">
        <v>103</v>
      </c>
      <c r="J7" s="125"/>
      <c r="K7" s="125"/>
      <c r="L7" s="53"/>
      <c r="M7" s="132"/>
      <c r="N7" s="116"/>
    </row>
    <row r="8" spans="1:14" s="59" customFormat="1" ht="30" customHeight="1">
      <c r="A8" s="123"/>
      <c r="B8" s="120"/>
      <c r="C8" s="34" t="s">
        <v>38</v>
      </c>
      <c r="D8" s="34" t="s">
        <v>39</v>
      </c>
      <c r="E8" s="34" t="s">
        <v>40</v>
      </c>
      <c r="F8" s="34" t="s">
        <v>38</v>
      </c>
      <c r="G8" s="34" t="s">
        <v>39</v>
      </c>
      <c r="H8" s="34" t="s">
        <v>40</v>
      </c>
      <c r="I8" s="34" t="s">
        <v>38</v>
      </c>
      <c r="J8" s="34" t="s">
        <v>39</v>
      </c>
      <c r="K8" s="34" t="s">
        <v>40</v>
      </c>
      <c r="L8" s="18" t="s">
        <v>105</v>
      </c>
      <c r="M8" s="133"/>
      <c r="N8" s="117"/>
    </row>
    <row r="9" spans="1:14" ht="21" customHeight="1">
      <c r="A9" s="23">
        <v>1</v>
      </c>
      <c r="B9" s="24" t="s">
        <v>46</v>
      </c>
      <c r="C9" s="24"/>
      <c r="D9" s="24"/>
      <c r="E9" s="24">
        <v>5</v>
      </c>
      <c r="F9" s="24"/>
      <c r="G9" s="24"/>
      <c r="H9" s="24"/>
      <c r="I9" s="24"/>
      <c r="J9" s="24"/>
      <c r="K9" s="24"/>
      <c r="L9" s="21">
        <f aca="true" t="shared" si="0" ref="L9:L15">SUM(C9:K9)</f>
        <v>5</v>
      </c>
      <c r="M9" s="21">
        <f aca="true" t="shared" si="1" ref="M9:M15">C9*375000+F9*27000+I9*21000+D9*19500+G9*15000+J9*9000+E9*15000+H9*9000+K9*4500</f>
        <v>75000</v>
      </c>
      <c r="N9" s="22"/>
    </row>
    <row r="10" spans="1:14" ht="21" customHeight="1">
      <c r="A10" s="19">
        <v>2</v>
      </c>
      <c r="B10" s="24" t="s">
        <v>23</v>
      </c>
      <c r="C10" s="24"/>
      <c r="D10" s="24"/>
      <c r="E10" s="24">
        <v>13</v>
      </c>
      <c r="F10" s="24"/>
      <c r="G10" s="24"/>
      <c r="H10" s="24"/>
      <c r="I10" s="24"/>
      <c r="J10" s="24"/>
      <c r="K10" s="24"/>
      <c r="L10" s="21">
        <f t="shared" si="0"/>
        <v>13</v>
      </c>
      <c r="M10" s="21">
        <f t="shared" si="1"/>
        <v>195000</v>
      </c>
      <c r="N10" s="22"/>
    </row>
    <row r="11" spans="1:14" ht="21" customHeight="1">
      <c r="A11" s="23">
        <v>3</v>
      </c>
      <c r="B11" s="24" t="s">
        <v>21</v>
      </c>
      <c r="C11" s="24"/>
      <c r="D11" s="24"/>
      <c r="E11" s="24">
        <v>2</v>
      </c>
      <c r="F11" s="24"/>
      <c r="G11" s="24"/>
      <c r="H11" s="24"/>
      <c r="I11" s="24"/>
      <c r="J11" s="24"/>
      <c r="K11" s="24"/>
      <c r="L11" s="21">
        <f t="shared" si="0"/>
        <v>2</v>
      </c>
      <c r="M11" s="21">
        <f t="shared" si="1"/>
        <v>30000</v>
      </c>
      <c r="N11" s="25"/>
    </row>
    <row r="12" spans="1:14" ht="21" customHeight="1">
      <c r="A12" s="19">
        <v>4</v>
      </c>
      <c r="B12" s="24" t="s">
        <v>33</v>
      </c>
      <c r="C12" s="24"/>
      <c r="D12" s="24"/>
      <c r="E12" s="24"/>
      <c r="F12" s="24"/>
      <c r="G12" s="24"/>
      <c r="H12" s="24">
        <v>4</v>
      </c>
      <c r="I12" s="24"/>
      <c r="J12" s="24"/>
      <c r="K12" s="24"/>
      <c r="L12" s="21">
        <f t="shared" si="0"/>
        <v>4</v>
      </c>
      <c r="M12" s="21">
        <f t="shared" si="1"/>
        <v>36000</v>
      </c>
      <c r="N12" s="25"/>
    </row>
    <row r="13" spans="1:14" ht="21" customHeight="1">
      <c r="A13" s="23">
        <v>5</v>
      </c>
      <c r="B13" s="24" t="s">
        <v>32</v>
      </c>
      <c r="C13" s="24"/>
      <c r="D13" s="24"/>
      <c r="E13" s="24"/>
      <c r="F13" s="24"/>
      <c r="G13" s="24"/>
      <c r="H13" s="24">
        <v>13</v>
      </c>
      <c r="I13" s="24"/>
      <c r="J13" s="24"/>
      <c r="K13" s="24"/>
      <c r="L13" s="21">
        <f t="shared" si="0"/>
        <v>13</v>
      </c>
      <c r="M13" s="21">
        <f t="shared" si="1"/>
        <v>117000</v>
      </c>
      <c r="N13" s="25"/>
    </row>
    <row r="14" spans="1:14" ht="21" customHeight="1">
      <c r="A14" s="19">
        <v>6</v>
      </c>
      <c r="B14" s="24" t="s">
        <v>29</v>
      </c>
      <c r="C14" s="24"/>
      <c r="D14" s="24"/>
      <c r="E14" s="24"/>
      <c r="F14" s="24"/>
      <c r="G14" s="24"/>
      <c r="H14" s="24">
        <v>2</v>
      </c>
      <c r="I14" s="24"/>
      <c r="J14" s="24"/>
      <c r="K14" s="24"/>
      <c r="L14" s="21">
        <f t="shared" si="0"/>
        <v>2</v>
      </c>
      <c r="M14" s="51">
        <f t="shared" si="1"/>
        <v>18000</v>
      </c>
      <c r="N14" s="25"/>
    </row>
    <row r="15" spans="1:14" ht="21" customHeight="1" thickBot="1">
      <c r="A15" s="23">
        <v>7</v>
      </c>
      <c r="B15" s="24" t="s">
        <v>127</v>
      </c>
      <c r="C15" s="24"/>
      <c r="D15" s="24"/>
      <c r="E15" s="24"/>
      <c r="F15" s="24"/>
      <c r="G15" s="24"/>
      <c r="H15" s="24">
        <v>1</v>
      </c>
      <c r="I15" s="24"/>
      <c r="J15" s="24"/>
      <c r="K15" s="24"/>
      <c r="L15" s="21">
        <f t="shared" si="0"/>
        <v>1</v>
      </c>
      <c r="M15" s="21">
        <f t="shared" si="1"/>
        <v>9000</v>
      </c>
      <c r="N15" s="25"/>
    </row>
    <row r="16" spans="1:14" ht="21" customHeight="1" thickBot="1">
      <c r="A16" s="26">
        <f>A15</f>
        <v>7</v>
      </c>
      <c r="B16" s="27" t="s">
        <v>2</v>
      </c>
      <c r="C16" s="28">
        <f aca="true" t="shared" si="2" ref="C16:M16">SUM(C9:C15)</f>
        <v>0</v>
      </c>
      <c r="D16" s="28">
        <f t="shared" si="2"/>
        <v>0</v>
      </c>
      <c r="E16" s="28">
        <f t="shared" si="2"/>
        <v>20</v>
      </c>
      <c r="F16" s="28">
        <f t="shared" si="2"/>
        <v>0</v>
      </c>
      <c r="G16" s="28">
        <f t="shared" si="2"/>
        <v>0</v>
      </c>
      <c r="H16" s="28">
        <f t="shared" si="2"/>
        <v>20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40</v>
      </c>
      <c r="M16" s="28">
        <f t="shared" si="2"/>
        <v>480000</v>
      </c>
      <c r="N16" s="29"/>
    </row>
    <row r="17" spans="1:9" ht="19.5" thickTop="1">
      <c r="A17" s="6" t="s">
        <v>92</v>
      </c>
      <c r="B17" s="1"/>
      <c r="C17" s="1"/>
      <c r="E17" s="6" t="s">
        <v>96</v>
      </c>
      <c r="F17" s="1"/>
      <c r="G17" s="1"/>
      <c r="H17" s="1"/>
      <c r="I17" s="6" t="s">
        <v>98</v>
      </c>
    </row>
    <row r="18" spans="1:9" ht="18.75">
      <c r="A18" s="45" t="s">
        <v>43</v>
      </c>
      <c r="B18" s="17"/>
      <c r="C18" s="17"/>
      <c r="E18" s="45" t="s">
        <v>35</v>
      </c>
      <c r="F18" s="1"/>
      <c r="G18" s="1"/>
      <c r="H18" s="1"/>
      <c r="I18" s="45" t="s">
        <v>99</v>
      </c>
    </row>
    <row r="19" spans="1:9" ht="18.75">
      <c r="A19" s="46" t="s">
        <v>93</v>
      </c>
      <c r="C19" s="6"/>
      <c r="E19" s="46" t="s">
        <v>95</v>
      </c>
      <c r="F19" s="6"/>
      <c r="G19" s="6"/>
      <c r="H19" s="6"/>
      <c r="I19" s="46" t="s">
        <v>100</v>
      </c>
    </row>
    <row r="20" spans="1:9" ht="18.75">
      <c r="A20" s="1" t="s">
        <v>94</v>
      </c>
      <c r="C20" s="6"/>
      <c r="E20" s="1" t="s">
        <v>97</v>
      </c>
      <c r="F20" s="6"/>
      <c r="G20" s="6"/>
      <c r="H20" s="6"/>
      <c r="I20" s="1" t="s">
        <v>101</v>
      </c>
    </row>
    <row r="21" spans="1:14" ht="18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8.75">
      <c r="B22" s="17"/>
      <c r="C22" s="17"/>
      <c r="D22" s="17"/>
      <c r="E22" s="17"/>
      <c r="F22" s="1"/>
      <c r="G22" s="1"/>
      <c r="H22" s="1"/>
      <c r="I22" s="1"/>
      <c r="J22" s="1"/>
      <c r="K22" s="108" t="s">
        <v>121</v>
      </c>
      <c r="L22" s="108"/>
      <c r="M22" s="108"/>
      <c r="N22" s="108"/>
    </row>
    <row r="23" spans="1:14" s="1" customFormat="1" ht="18.75">
      <c r="A23" s="105" t="s">
        <v>61</v>
      </c>
      <c r="B23" s="105"/>
      <c r="K23" s="105" t="s">
        <v>60</v>
      </c>
      <c r="L23" s="105"/>
      <c r="M23" s="105"/>
      <c r="N23" s="105"/>
    </row>
    <row r="24" spans="1:2" s="6" customFormat="1" ht="18.75">
      <c r="A24" s="105"/>
      <c r="B24" s="105"/>
    </row>
  </sheetData>
  <sheetProtection/>
  <mergeCells count="17">
    <mergeCell ref="A24:B24"/>
    <mergeCell ref="K22:N22"/>
    <mergeCell ref="K23:N23"/>
    <mergeCell ref="A23:B23"/>
    <mergeCell ref="C7:E7"/>
    <mergeCell ref="F7:H7"/>
    <mergeCell ref="I7:K7"/>
    <mergeCell ref="M6:M8"/>
    <mergeCell ref="A1:E1"/>
    <mergeCell ref="A2:E2"/>
    <mergeCell ref="A5:C5"/>
    <mergeCell ref="A3:N3"/>
    <mergeCell ref="A4:N4"/>
    <mergeCell ref="N6:N8"/>
    <mergeCell ref="B6:B8"/>
    <mergeCell ref="A6:A8"/>
    <mergeCell ref="C6:L6"/>
  </mergeCells>
  <printOptions/>
  <pageMargins left="0.28" right="0.2" top="0.42" bottom="0.23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zoomScale="85" zoomScaleNormal="85" zoomScalePageLayoutView="0" workbookViewId="0" topLeftCell="A10">
      <selection activeCell="H19" sqref="H19"/>
    </sheetView>
  </sheetViews>
  <sheetFormatPr defaultColWidth="9.140625" defaultRowHeight="15"/>
  <cols>
    <col min="1" max="1" width="6.421875" style="0" customWidth="1"/>
    <col min="2" max="2" width="24.7109375" style="0" customWidth="1"/>
    <col min="3" max="3" width="8.00390625" style="0" customWidth="1"/>
    <col min="4" max="4" width="8.140625" style="0" customWidth="1"/>
    <col min="5" max="5" width="8.421875" style="0" customWidth="1"/>
    <col min="6" max="6" width="7.140625" style="0" customWidth="1"/>
    <col min="7" max="7" width="9.00390625" style="0" customWidth="1"/>
    <col min="8" max="8" width="8.8515625" style="0" customWidth="1"/>
    <col min="9" max="10" width="8.7109375" style="0" customWidth="1"/>
    <col min="11" max="11" width="10.421875" style="0" customWidth="1"/>
    <col min="12" max="12" width="10.28125" style="0" customWidth="1"/>
    <col min="13" max="13" width="12.7109375" style="0" customWidth="1"/>
    <col min="14" max="14" width="10.7109375" style="0" customWidth="1"/>
    <col min="15" max="15" width="5.421875" style="0" customWidth="1"/>
    <col min="16" max="16" width="18.28125" style="0" customWidth="1"/>
  </cols>
  <sheetData>
    <row r="1" spans="1:5" ht="21.75" customHeight="1">
      <c r="A1" s="105" t="s">
        <v>63</v>
      </c>
      <c r="B1" s="105"/>
      <c r="C1" s="105"/>
      <c r="D1" s="105"/>
      <c r="E1" s="105"/>
    </row>
    <row r="2" spans="1:5" ht="18.75">
      <c r="A2" s="105" t="s">
        <v>62</v>
      </c>
      <c r="B2" s="105"/>
      <c r="C2" s="105"/>
      <c r="D2" s="105"/>
      <c r="E2" s="105"/>
    </row>
    <row r="3" spans="1:14" ht="48" customHeight="1">
      <c r="A3" s="112" t="s">
        <v>34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20.25">
      <c r="A4" s="112" t="s">
        <v>129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18.75">
      <c r="A5" s="99" t="s">
        <v>4</v>
      </c>
      <c r="B5" s="99"/>
      <c r="C5" s="15"/>
      <c r="D5" s="15"/>
      <c r="E5" s="15"/>
      <c r="F5" s="1"/>
      <c r="G5" s="1"/>
      <c r="H5" s="1"/>
      <c r="I5" s="1"/>
      <c r="J5" s="1"/>
      <c r="K5" s="1"/>
      <c r="L5" s="1"/>
      <c r="M5" s="1"/>
      <c r="N5" s="1"/>
    </row>
    <row r="6" spans="1:14" ht="19.5" thickBot="1">
      <c r="A6" s="16"/>
      <c r="B6" s="16"/>
      <c r="C6" s="15"/>
      <c r="D6" s="15"/>
      <c r="E6" s="15"/>
      <c r="F6" s="1"/>
      <c r="G6" s="1"/>
      <c r="H6" s="1"/>
      <c r="I6" s="1"/>
      <c r="J6" s="1"/>
      <c r="K6" s="1"/>
      <c r="L6" s="1"/>
      <c r="M6" s="1"/>
      <c r="N6" s="1"/>
    </row>
    <row r="7" spans="1:14" s="46" customFormat="1" ht="31.5" customHeight="1" thickTop="1">
      <c r="A7" s="134" t="s">
        <v>0</v>
      </c>
      <c r="B7" s="150" t="s">
        <v>7</v>
      </c>
      <c r="C7" s="141" t="s">
        <v>12</v>
      </c>
      <c r="D7" s="142"/>
      <c r="E7" s="142"/>
      <c r="F7" s="142"/>
      <c r="G7" s="142"/>
      <c r="H7" s="142"/>
      <c r="I7" s="142"/>
      <c r="J7" s="142"/>
      <c r="K7" s="142"/>
      <c r="L7" s="143"/>
      <c r="M7" s="144" t="s">
        <v>41</v>
      </c>
      <c r="N7" s="147" t="s">
        <v>9</v>
      </c>
    </row>
    <row r="8" spans="1:14" s="46" customFormat="1" ht="21.75" customHeight="1">
      <c r="A8" s="135"/>
      <c r="B8" s="151"/>
      <c r="C8" s="139" t="s">
        <v>106</v>
      </c>
      <c r="D8" s="140"/>
      <c r="E8" s="140"/>
      <c r="F8" s="139" t="s">
        <v>107</v>
      </c>
      <c r="G8" s="140"/>
      <c r="H8" s="140"/>
      <c r="I8" s="139" t="s">
        <v>103</v>
      </c>
      <c r="J8" s="140"/>
      <c r="K8" s="140"/>
      <c r="L8" s="137" t="s">
        <v>108</v>
      </c>
      <c r="M8" s="145"/>
      <c r="N8" s="148"/>
    </row>
    <row r="9" spans="1:14" s="46" customFormat="1" ht="31.5">
      <c r="A9" s="136"/>
      <c r="B9" s="152"/>
      <c r="C9" s="78" t="s">
        <v>38</v>
      </c>
      <c r="D9" s="78" t="s">
        <v>39</v>
      </c>
      <c r="E9" s="78" t="s">
        <v>40</v>
      </c>
      <c r="F9" s="78" t="s">
        <v>38</v>
      </c>
      <c r="G9" s="78" t="s">
        <v>39</v>
      </c>
      <c r="H9" s="78" t="s">
        <v>40</v>
      </c>
      <c r="I9" s="78" t="s">
        <v>38</v>
      </c>
      <c r="J9" s="78" t="s">
        <v>39</v>
      </c>
      <c r="K9" s="78" t="s">
        <v>40</v>
      </c>
      <c r="L9" s="138"/>
      <c r="M9" s="146"/>
      <c r="N9" s="149"/>
    </row>
    <row r="10" spans="1:14" s="67" customFormat="1" ht="25.5" customHeight="1">
      <c r="A10" s="61">
        <v>1</v>
      </c>
      <c r="B10" s="62" t="s">
        <v>13</v>
      </c>
      <c r="C10" s="62">
        <v>1</v>
      </c>
      <c r="D10" s="62">
        <v>2</v>
      </c>
      <c r="E10" s="62"/>
      <c r="F10" s="64"/>
      <c r="G10" s="64"/>
      <c r="H10" s="64"/>
      <c r="I10" s="64"/>
      <c r="J10" s="64"/>
      <c r="K10" s="64"/>
      <c r="L10" s="65">
        <f>SUM(C10:K10)</f>
        <v>3</v>
      </c>
      <c r="M10" s="64">
        <f>C10*125000+D10*65000+E10*50000+F10*90000+G10*50000+H10*30000+I10*70000+J10*30000+K10*15000</f>
        <v>255000</v>
      </c>
      <c r="N10" s="66"/>
    </row>
    <row r="11" spans="1:14" s="67" customFormat="1" ht="25.5" customHeight="1">
      <c r="A11" s="61">
        <v>2</v>
      </c>
      <c r="B11" s="63" t="s">
        <v>22</v>
      </c>
      <c r="C11" s="63">
        <v>1</v>
      </c>
      <c r="D11" s="63"/>
      <c r="E11" s="63"/>
      <c r="F11" s="64"/>
      <c r="G11" s="64">
        <v>2</v>
      </c>
      <c r="H11" s="64"/>
      <c r="I11" s="64"/>
      <c r="J11" s="64"/>
      <c r="K11" s="64"/>
      <c r="L11" s="65">
        <f aca="true" t="shared" si="0" ref="L11:L24">SUM(C11:K11)</f>
        <v>3</v>
      </c>
      <c r="M11" s="64">
        <f aca="true" t="shared" si="1" ref="M11:M23">C11*125000+D11*65000+E11*50000+F11*90000+G11*50000+H11*30000+I11*70000+J11*30000+K11*15000</f>
        <v>225000</v>
      </c>
      <c r="N11" s="66"/>
    </row>
    <row r="12" spans="1:14" s="67" customFormat="1" ht="25.5" customHeight="1">
      <c r="A12" s="61">
        <v>3</v>
      </c>
      <c r="B12" s="63" t="s">
        <v>51</v>
      </c>
      <c r="C12" s="63"/>
      <c r="D12" s="63"/>
      <c r="E12" s="63"/>
      <c r="F12" s="64">
        <v>1</v>
      </c>
      <c r="G12" s="64">
        <v>2</v>
      </c>
      <c r="H12" s="64"/>
      <c r="I12" s="64"/>
      <c r="J12" s="64"/>
      <c r="K12" s="64"/>
      <c r="L12" s="65">
        <f t="shared" si="0"/>
        <v>3</v>
      </c>
      <c r="M12" s="64">
        <f t="shared" si="1"/>
        <v>190000</v>
      </c>
      <c r="N12" s="66"/>
    </row>
    <row r="13" spans="1:14" s="67" customFormat="1" ht="25.5" customHeight="1">
      <c r="A13" s="61">
        <v>4</v>
      </c>
      <c r="B13" s="63" t="s">
        <v>18</v>
      </c>
      <c r="C13" s="63"/>
      <c r="D13" s="63"/>
      <c r="E13" s="63"/>
      <c r="F13" s="64">
        <v>1</v>
      </c>
      <c r="G13" s="64">
        <v>1</v>
      </c>
      <c r="H13" s="64"/>
      <c r="I13" s="64"/>
      <c r="J13" s="64"/>
      <c r="K13" s="64"/>
      <c r="L13" s="65">
        <f t="shared" si="0"/>
        <v>2</v>
      </c>
      <c r="M13" s="64">
        <f t="shared" si="1"/>
        <v>140000</v>
      </c>
      <c r="N13" s="66"/>
    </row>
    <row r="14" spans="1:14" s="67" customFormat="1" ht="25.5" customHeight="1">
      <c r="A14" s="61">
        <v>5</v>
      </c>
      <c r="B14" s="63" t="s">
        <v>133</v>
      </c>
      <c r="C14" s="63"/>
      <c r="D14" s="63"/>
      <c r="E14" s="63"/>
      <c r="F14" s="64"/>
      <c r="G14" s="64">
        <v>1</v>
      </c>
      <c r="H14" s="64"/>
      <c r="I14" s="64"/>
      <c r="J14" s="64"/>
      <c r="K14" s="64"/>
      <c r="L14" s="65">
        <f t="shared" si="0"/>
        <v>1</v>
      </c>
      <c r="M14" s="64">
        <f t="shared" si="1"/>
        <v>50000</v>
      </c>
      <c r="N14" s="66"/>
    </row>
    <row r="15" spans="1:14" s="67" customFormat="1" ht="25.5" customHeight="1">
      <c r="A15" s="61">
        <v>6</v>
      </c>
      <c r="B15" s="63" t="s">
        <v>132</v>
      </c>
      <c r="C15" s="63"/>
      <c r="D15" s="63"/>
      <c r="E15" s="63"/>
      <c r="F15" s="64">
        <v>1</v>
      </c>
      <c r="G15" s="64">
        <v>1</v>
      </c>
      <c r="H15" s="64"/>
      <c r="I15" s="64"/>
      <c r="J15" s="64"/>
      <c r="K15" s="64"/>
      <c r="L15" s="65">
        <f t="shared" si="0"/>
        <v>2</v>
      </c>
      <c r="M15" s="64">
        <f t="shared" si="1"/>
        <v>140000</v>
      </c>
      <c r="N15" s="66"/>
    </row>
    <row r="16" spans="1:14" s="67" customFormat="1" ht="25.5" customHeight="1">
      <c r="A16" s="61">
        <v>7</v>
      </c>
      <c r="B16" s="63" t="s">
        <v>14</v>
      </c>
      <c r="C16" s="63"/>
      <c r="D16" s="63"/>
      <c r="E16" s="63"/>
      <c r="F16" s="64"/>
      <c r="G16" s="64">
        <v>1</v>
      </c>
      <c r="H16" s="64"/>
      <c r="I16" s="64"/>
      <c r="J16" s="64"/>
      <c r="K16" s="64"/>
      <c r="L16" s="65">
        <f t="shared" si="0"/>
        <v>1</v>
      </c>
      <c r="M16" s="64">
        <f t="shared" si="1"/>
        <v>50000</v>
      </c>
      <c r="N16" s="68"/>
    </row>
    <row r="17" spans="1:14" s="67" customFormat="1" ht="25.5" customHeight="1">
      <c r="A17" s="61">
        <v>8</v>
      </c>
      <c r="B17" s="63" t="s">
        <v>49</v>
      </c>
      <c r="C17" s="63"/>
      <c r="D17" s="63"/>
      <c r="E17" s="63"/>
      <c r="F17" s="64"/>
      <c r="G17" s="64">
        <v>1</v>
      </c>
      <c r="H17" s="64"/>
      <c r="I17" s="64"/>
      <c r="J17" s="64"/>
      <c r="K17" s="64"/>
      <c r="L17" s="65">
        <f t="shared" si="0"/>
        <v>1</v>
      </c>
      <c r="M17" s="64">
        <f t="shared" si="1"/>
        <v>50000</v>
      </c>
      <c r="N17" s="66"/>
    </row>
    <row r="18" spans="1:14" s="67" customFormat="1" ht="25.5" customHeight="1">
      <c r="A18" s="61">
        <v>9</v>
      </c>
      <c r="B18" s="63" t="s">
        <v>88</v>
      </c>
      <c r="C18" s="63"/>
      <c r="D18" s="63"/>
      <c r="E18" s="63"/>
      <c r="F18" s="64"/>
      <c r="G18" s="64"/>
      <c r="H18" s="64"/>
      <c r="I18" s="64"/>
      <c r="J18" s="64">
        <v>1</v>
      </c>
      <c r="K18" s="64"/>
      <c r="L18" s="65">
        <f t="shared" si="0"/>
        <v>1</v>
      </c>
      <c r="M18" s="64">
        <f t="shared" si="1"/>
        <v>30000</v>
      </c>
      <c r="N18" s="66"/>
    </row>
    <row r="19" spans="1:14" s="67" customFormat="1" ht="25.5" customHeight="1">
      <c r="A19" s="61">
        <v>10</v>
      </c>
      <c r="B19" s="63" t="s">
        <v>136</v>
      </c>
      <c r="C19" s="63"/>
      <c r="D19" s="63"/>
      <c r="E19" s="63"/>
      <c r="F19" s="77"/>
      <c r="G19" s="77"/>
      <c r="H19" s="77"/>
      <c r="I19" s="77"/>
      <c r="J19" s="77">
        <v>1</v>
      </c>
      <c r="K19" s="77"/>
      <c r="L19" s="65">
        <f t="shared" si="0"/>
        <v>1</v>
      </c>
      <c r="M19" s="64">
        <f t="shared" si="1"/>
        <v>30000</v>
      </c>
      <c r="N19" s="68"/>
    </row>
    <row r="20" spans="1:14" s="67" customFormat="1" ht="25.5" customHeight="1">
      <c r="A20" s="61">
        <v>11</v>
      </c>
      <c r="B20" s="63" t="s">
        <v>134</v>
      </c>
      <c r="C20" s="63"/>
      <c r="D20" s="63"/>
      <c r="E20" s="63"/>
      <c r="F20" s="77"/>
      <c r="G20" s="77">
        <v>1</v>
      </c>
      <c r="H20" s="77"/>
      <c r="I20" s="77"/>
      <c r="J20" s="77"/>
      <c r="K20" s="77"/>
      <c r="L20" s="65">
        <f t="shared" si="0"/>
        <v>1</v>
      </c>
      <c r="M20" s="64">
        <f t="shared" si="1"/>
        <v>50000</v>
      </c>
      <c r="N20" s="68"/>
    </row>
    <row r="21" spans="1:14" s="67" customFormat="1" ht="25.5" customHeight="1">
      <c r="A21" s="94">
        <v>12</v>
      </c>
      <c r="B21" s="63" t="s">
        <v>20</v>
      </c>
      <c r="C21" s="63"/>
      <c r="D21" s="63"/>
      <c r="E21" s="63"/>
      <c r="F21" s="77"/>
      <c r="G21" s="77"/>
      <c r="H21" s="77"/>
      <c r="I21" s="77">
        <v>1</v>
      </c>
      <c r="J21" s="77"/>
      <c r="K21" s="77"/>
      <c r="L21" s="95">
        <f t="shared" si="0"/>
        <v>1</v>
      </c>
      <c r="M21" s="77">
        <f t="shared" si="1"/>
        <v>70000</v>
      </c>
      <c r="N21" s="68"/>
    </row>
    <row r="22" spans="1:14" s="67" customFormat="1" ht="25.5" customHeight="1">
      <c r="A22" s="94">
        <v>13</v>
      </c>
      <c r="B22" s="63" t="s">
        <v>58</v>
      </c>
      <c r="C22" s="63"/>
      <c r="D22" s="63"/>
      <c r="E22" s="63"/>
      <c r="F22" s="77"/>
      <c r="G22" s="77"/>
      <c r="H22" s="77"/>
      <c r="I22" s="77">
        <v>1</v>
      </c>
      <c r="J22" s="77"/>
      <c r="K22" s="77"/>
      <c r="L22" s="95">
        <f t="shared" si="0"/>
        <v>1</v>
      </c>
      <c r="M22" s="77">
        <f t="shared" si="1"/>
        <v>70000</v>
      </c>
      <c r="N22" s="68"/>
    </row>
    <row r="23" spans="1:14" s="67" customFormat="1" ht="25.5" customHeight="1">
      <c r="A23" s="61">
        <v>14</v>
      </c>
      <c r="B23" s="63" t="s">
        <v>56</v>
      </c>
      <c r="C23" s="63"/>
      <c r="D23" s="63"/>
      <c r="E23" s="63"/>
      <c r="F23" s="77"/>
      <c r="G23" s="77"/>
      <c r="H23" s="77"/>
      <c r="I23" s="77"/>
      <c r="J23" s="77">
        <v>1</v>
      </c>
      <c r="K23" s="77"/>
      <c r="L23" s="65">
        <f t="shared" si="0"/>
        <v>1</v>
      </c>
      <c r="M23" s="64">
        <f t="shared" si="1"/>
        <v>30000</v>
      </c>
      <c r="N23" s="68"/>
    </row>
    <row r="24" spans="1:14" s="67" customFormat="1" ht="25.5" customHeight="1" thickBot="1">
      <c r="A24" s="61">
        <v>15</v>
      </c>
      <c r="B24" s="63" t="s">
        <v>135</v>
      </c>
      <c r="C24" s="63"/>
      <c r="D24" s="63"/>
      <c r="E24" s="63"/>
      <c r="F24" s="77"/>
      <c r="G24" s="77"/>
      <c r="H24" s="77"/>
      <c r="I24" s="77"/>
      <c r="J24" s="77">
        <v>1</v>
      </c>
      <c r="K24" s="77"/>
      <c r="L24" s="65">
        <f t="shared" si="0"/>
        <v>1</v>
      </c>
      <c r="M24" s="64">
        <f>C24*125000+D24*65000+E24*50000+F24*90000+G24*50000+H24*30000+I24*70000+J24*30000+K24*15000</f>
        <v>30000</v>
      </c>
      <c r="N24" s="68"/>
    </row>
    <row r="25" spans="1:14" s="67" customFormat="1" ht="25.5" customHeight="1" thickBot="1">
      <c r="A25" s="69">
        <f>A24</f>
        <v>15</v>
      </c>
      <c r="B25" s="70" t="s">
        <v>2</v>
      </c>
      <c r="C25" s="71">
        <f>SUM(C10:C24)</f>
        <v>2</v>
      </c>
      <c r="D25" s="71">
        <f aca="true" t="shared" si="2" ref="D25:M25">SUM(D10:D24)</f>
        <v>2</v>
      </c>
      <c r="E25" s="71">
        <f t="shared" si="2"/>
        <v>0</v>
      </c>
      <c r="F25" s="71">
        <f t="shared" si="2"/>
        <v>3</v>
      </c>
      <c r="G25" s="71">
        <f t="shared" si="2"/>
        <v>10</v>
      </c>
      <c r="H25" s="71">
        <f t="shared" si="2"/>
        <v>0</v>
      </c>
      <c r="I25" s="71">
        <f t="shared" si="2"/>
        <v>2</v>
      </c>
      <c r="J25" s="71">
        <f t="shared" si="2"/>
        <v>4</v>
      </c>
      <c r="K25" s="71">
        <f t="shared" si="2"/>
        <v>0</v>
      </c>
      <c r="L25" s="71">
        <f t="shared" si="2"/>
        <v>23</v>
      </c>
      <c r="M25" s="71">
        <f t="shared" si="2"/>
        <v>1410000</v>
      </c>
      <c r="N25" s="72"/>
    </row>
    <row r="26" spans="1:2" ht="33.75" customHeight="1" thickTop="1">
      <c r="A26" s="114" t="s">
        <v>84</v>
      </c>
      <c r="B26" s="114"/>
    </row>
    <row r="27" spans="1:14" ht="33.75" customHeight="1">
      <c r="A27" s="6" t="s">
        <v>72</v>
      </c>
      <c r="B27" s="1"/>
      <c r="C27" s="6" t="s">
        <v>76</v>
      </c>
      <c r="E27" s="1"/>
      <c r="F27" s="1"/>
      <c r="G27" s="1"/>
      <c r="H27" s="6" t="s">
        <v>83</v>
      </c>
      <c r="I27" s="1"/>
      <c r="J27" s="1"/>
      <c r="K27" s="1"/>
      <c r="L27" s="1"/>
      <c r="M27" s="1"/>
      <c r="N27" s="1"/>
    </row>
    <row r="28" spans="1:14" ht="33.75" customHeight="1">
      <c r="A28" s="45" t="s">
        <v>73</v>
      </c>
      <c r="B28" s="17"/>
      <c r="C28" s="45" t="s">
        <v>77</v>
      </c>
      <c r="E28" s="17"/>
      <c r="F28" s="1"/>
      <c r="G28" s="1"/>
      <c r="H28" s="45" t="s">
        <v>80</v>
      </c>
      <c r="I28" s="1"/>
      <c r="J28" s="1"/>
      <c r="K28" s="1"/>
      <c r="L28" s="1"/>
      <c r="M28" s="108"/>
      <c r="N28" s="108"/>
    </row>
    <row r="29" spans="1:11" ht="17.25" customHeight="1">
      <c r="A29" s="46" t="s">
        <v>74</v>
      </c>
      <c r="C29" s="46" t="s">
        <v>78</v>
      </c>
      <c r="E29" s="6"/>
      <c r="F29" s="6"/>
      <c r="G29" s="6"/>
      <c r="H29" s="46" t="s">
        <v>81</v>
      </c>
      <c r="I29" s="6"/>
      <c r="J29" s="6"/>
      <c r="K29" s="6"/>
    </row>
    <row r="30" spans="1:14" ht="17.25" customHeight="1">
      <c r="A30" s="1" t="s">
        <v>75</v>
      </c>
      <c r="C30" s="1" t="s">
        <v>79</v>
      </c>
      <c r="E30" s="6"/>
      <c r="F30" s="6"/>
      <c r="G30" s="6"/>
      <c r="H30" s="1" t="s">
        <v>82</v>
      </c>
      <c r="I30" s="6"/>
      <c r="J30" s="6"/>
      <c r="K30" s="6"/>
      <c r="L30" s="42"/>
      <c r="M30" s="42"/>
      <c r="N30" s="42"/>
    </row>
    <row r="31" spans="1:14" ht="17.25" customHeight="1">
      <c r="A31" s="1"/>
      <c r="C31" s="6"/>
      <c r="D31" s="1"/>
      <c r="E31" s="6"/>
      <c r="F31" s="6"/>
      <c r="G31" s="6"/>
      <c r="H31" s="6"/>
      <c r="I31" s="6"/>
      <c r="J31" s="6"/>
      <c r="K31" s="6"/>
      <c r="L31" s="50"/>
      <c r="M31" s="50"/>
      <c r="N31" s="50"/>
    </row>
    <row r="32" spans="1:14" ht="17.25" customHeight="1">
      <c r="A32" s="6"/>
      <c r="C32" s="6"/>
      <c r="D32" s="6"/>
      <c r="E32" s="6"/>
      <c r="F32" s="6"/>
      <c r="G32" s="6"/>
      <c r="H32" s="6"/>
      <c r="I32" s="6"/>
      <c r="J32" s="6"/>
      <c r="K32" s="108" t="s">
        <v>110</v>
      </c>
      <c r="L32" s="108"/>
      <c r="M32" s="108"/>
      <c r="N32" s="108"/>
    </row>
    <row r="33" spans="2:14" s="1" customFormat="1" ht="18.75">
      <c r="B33" s="105" t="s">
        <v>61</v>
      </c>
      <c r="C33" s="105"/>
      <c r="K33" s="105" t="s">
        <v>60</v>
      </c>
      <c r="L33" s="105"/>
      <c r="M33" s="105"/>
      <c r="N33" s="105"/>
    </row>
    <row r="34" s="6" customFormat="1" ht="18.75"/>
  </sheetData>
  <sheetProtection/>
  <mergeCells count="19">
    <mergeCell ref="A1:E1"/>
    <mergeCell ref="A2:E2"/>
    <mergeCell ref="C8:E8"/>
    <mergeCell ref="F8:H8"/>
    <mergeCell ref="A3:N3"/>
    <mergeCell ref="A4:N4"/>
    <mergeCell ref="A5:B5"/>
    <mergeCell ref="M7:M9"/>
    <mergeCell ref="N7:N9"/>
    <mergeCell ref="B7:B9"/>
    <mergeCell ref="A7:A9"/>
    <mergeCell ref="L8:L9"/>
    <mergeCell ref="B33:C33"/>
    <mergeCell ref="K32:N32"/>
    <mergeCell ref="I8:K8"/>
    <mergeCell ref="C7:L7"/>
    <mergeCell ref="M28:N28"/>
    <mergeCell ref="A26:B26"/>
    <mergeCell ref="K33:N33"/>
  </mergeCells>
  <printOptions/>
  <pageMargins left="0.2" right="0.2" top="0.41" bottom="0.3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34"/>
  <sheetViews>
    <sheetView zoomScale="85" zoomScaleNormal="85" zoomScalePageLayoutView="0" workbookViewId="0" topLeftCell="A7">
      <selection activeCell="F14" sqref="F14"/>
    </sheetView>
  </sheetViews>
  <sheetFormatPr defaultColWidth="9.140625" defaultRowHeight="15"/>
  <cols>
    <col min="1" max="1" width="5.7109375" style="0" customWidth="1"/>
    <col min="2" max="2" width="24.421875" style="0" customWidth="1"/>
    <col min="10" max="10" width="7.57421875" style="0" customWidth="1"/>
    <col min="11" max="11" width="7.28125" style="0" customWidth="1"/>
    <col min="13" max="13" width="12.7109375" style="0" customWidth="1"/>
  </cols>
  <sheetData>
    <row r="1" spans="1:2" ht="18.75">
      <c r="A1" s="48" t="s">
        <v>63</v>
      </c>
      <c r="B1" s="48"/>
    </row>
    <row r="2" spans="1:2" ht="18.75">
      <c r="A2" s="48" t="s">
        <v>62</v>
      </c>
      <c r="B2" s="48"/>
    </row>
    <row r="3" spans="1:14" ht="51.75" customHeight="1">
      <c r="A3" s="98" t="s">
        <v>34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8.75" customHeight="1">
      <c r="A4" s="98" t="s">
        <v>129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2" ht="19.5" thickBot="1">
      <c r="A5" s="99" t="s">
        <v>65</v>
      </c>
      <c r="B5" s="99"/>
    </row>
    <row r="6" spans="1:14" s="1" customFormat="1" ht="19.5" customHeight="1" thickTop="1">
      <c r="A6" s="100" t="s">
        <v>0</v>
      </c>
      <c r="B6" s="102" t="s">
        <v>7</v>
      </c>
      <c r="C6" s="156" t="s">
        <v>12</v>
      </c>
      <c r="D6" s="157"/>
      <c r="E6" s="157"/>
      <c r="F6" s="157"/>
      <c r="G6" s="157"/>
      <c r="H6" s="157"/>
      <c r="I6" s="157"/>
      <c r="J6" s="157"/>
      <c r="K6" s="157"/>
      <c r="L6" s="158"/>
      <c r="M6" s="104" t="s">
        <v>41</v>
      </c>
      <c r="N6" s="109" t="s">
        <v>9</v>
      </c>
    </row>
    <row r="7" spans="1:14" s="1" customFormat="1" ht="19.5" customHeight="1">
      <c r="A7" s="155"/>
      <c r="B7" s="163"/>
      <c r="C7" s="153" t="s">
        <v>106</v>
      </c>
      <c r="D7" s="154"/>
      <c r="E7" s="154"/>
      <c r="F7" s="153" t="s">
        <v>107</v>
      </c>
      <c r="G7" s="154"/>
      <c r="H7" s="154"/>
      <c r="I7" s="153" t="s">
        <v>103</v>
      </c>
      <c r="J7" s="154"/>
      <c r="K7" s="154"/>
      <c r="L7" s="73"/>
      <c r="M7" s="159"/>
      <c r="N7" s="161"/>
    </row>
    <row r="8" spans="1:14" s="1" customFormat="1" ht="38.25" customHeight="1">
      <c r="A8" s="101"/>
      <c r="B8" s="103"/>
      <c r="C8" s="74" t="s">
        <v>38</v>
      </c>
      <c r="D8" s="74" t="s">
        <v>39</v>
      </c>
      <c r="E8" s="74" t="s">
        <v>40</v>
      </c>
      <c r="F8" s="74" t="s">
        <v>38</v>
      </c>
      <c r="G8" s="74" t="s">
        <v>39</v>
      </c>
      <c r="H8" s="74" t="s">
        <v>40</v>
      </c>
      <c r="I8" s="74" t="s">
        <v>38</v>
      </c>
      <c r="J8" s="74" t="s">
        <v>39</v>
      </c>
      <c r="K8" s="74" t="s">
        <v>40</v>
      </c>
      <c r="L8" s="75" t="s">
        <v>108</v>
      </c>
      <c r="M8" s="160"/>
      <c r="N8" s="162"/>
    </row>
    <row r="9" spans="1:14" s="67" customFormat="1" ht="25.5" customHeight="1">
      <c r="A9" s="61">
        <v>1</v>
      </c>
      <c r="B9" s="62" t="s">
        <v>21</v>
      </c>
      <c r="C9" s="63"/>
      <c r="D9" s="63"/>
      <c r="E9" s="63">
        <v>6</v>
      </c>
      <c r="F9" s="64"/>
      <c r="G9" s="64"/>
      <c r="H9" s="64"/>
      <c r="I9" s="64"/>
      <c r="J9" s="64"/>
      <c r="K9" s="64"/>
      <c r="L9" s="65">
        <f aca="true" t="shared" si="0" ref="L9:L24">SUM(C9:K9)</f>
        <v>6</v>
      </c>
      <c r="M9" s="64">
        <f aca="true" t="shared" si="1" ref="M9:M24">C9*125000+D9*65000+E9*50000+F9*90000+G9*50000+H9*30000+I9*70000+J9*30000+K9*15000</f>
        <v>300000</v>
      </c>
      <c r="N9" s="66"/>
    </row>
    <row r="10" spans="1:14" s="67" customFormat="1" ht="25.5" customHeight="1">
      <c r="A10" s="61">
        <v>2</v>
      </c>
      <c r="B10" s="62" t="s">
        <v>27</v>
      </c>
      <c r="C10" s="63"/>
      <c r="D10" s="63"/>
      <c r="E10" s="63">
        <v>2</v>
      </c>
      <c r="F10" s="64"/>
      <c r="G10" s="64"/>
      <c r="H10" s="64"/>
      <c r="I10" s="64"/>
      <c r="J10" s="64"/>
      <c r="K10" s="64"/>
      <c r="L10" s="65">
        <f t="shared" si="0"/>
        <v>2</v>
      </c>
      <c r="M10" s="64">
        <f t="shared" si="1"/>
        <v>100000</v>
      </c>
      <c r="N10" s="66"/>
    </row>
    <row r="11" spans="1:14" s="67" customFormat="1" ht="25.5" customHeight="1">
      <c r="A11" s="61">
        <v>3</v>
      </c>
      <c r="B11" s="62" t="s">
        <v>115</v>
      </c>
      <c r="C11" s="63"/>
      <c r="D11" s="63"/>
      <c r="E11" s="63">
        <v>5</v>
      </c>
      <c r="F11" s="64"/>
      <c r="G11" s="64"/>
      <c r="H11" s="64"/>
      <c r="I11" s="64"/>
      <c r="J11" s="64"/>
      <c r="K11" s="64"/>
      <c r="L11" s="65">
        <f t="shared" si="0"/>
        <v>5</v>
      </c>
      <c r="M11" s="64">
        <f t="shared" si="1"/>
        <v>250000</v>
      </c>
      <c r="N11" s="66"/>
    </row>
    <row r="12" spans="1:14" s="67" customFormat="1" ht="25.5" customHeight="1">
      <c r="A12" s="61">
        <v>4</v>
      </c>
      <c r="B12" s="62" t="s">
        <v>137</v>
      </c>
      <c r="C12" s="63"/>
      <c r="D12" s="63"/>
      <c r="E12" s="63">
        <v>1</v>
      </c>
      <c r="F12" s="64"/>
      <c r="G12" s="64"/>
      <c r="H12" s="64"/>
      <c r="I12" s="64"/>
      <c r="J12" s="64"/>
      <c r="K12" s="64"/>
      <c r="L12" s="65">
        <f t="shared" si="0"/>
        <v>1</v>
      </c>
      <c r="M12" s="64">
        <f t="shared" si="1"/>
        <v>50000</v>
      </c>
      <c r="N12" s="68"/>
    </row>
    <row r="13" spans="1:14" s="67" customFormat="1" ht="25.5" customHeight="1">
      <c r="A13" s="61">
        <v>5</v>
      </c>
      <c r="B13" s="62" t="s">
        <v>24</v>
      </c>
      <c r="C13" s="63"/>
      <c r="D13" s="63"/>
      <c r="E13" s="63">
        <v>3</v>
      </c>
      <c r="F13" s="64"/>
      <c r="G13" s="64"/>
      <c r="H13" s="64"/>
      <c r="I13" s="64"/>
      <c r="J13" s="64"/>
      <c r="K13" s="64"/>
      <c r="L13" s="65">
        <f t="shared" si="0"/>
        <v>3</v>
      </c>
      <c r="M13" s="64">
        <f t="shared" si="1"/>
        <v>150000</v>
      </c>
      <c r="N13" s="68"/>
    </row>
    <row r="14" spans="1:14" s="67" customFormat="1" ht="25.5" customHeight="1">
      <c r="A14" s="61">
        <v>6</v>
      </c>
      <c r="B14" s="62" t="s">
        <v>48</v>
      </c>
      <c r="C14" s="63"/>
      <c r="D14" s="63"/>
      <c r="E14" s="63">
        <v>3</v>
      </c>
      <c r="F14" s="64"/>
      <c r="G14" s="64"/>
      <c r="H14" s="64"/>
      <c r="I14" s="64"/>
      <c r="J14" s="64"/>
      <c r="K14" s="64"/>
      <c r="L14" s="65">
        <f t="shared" si="0"/>
        <v>3</v>
      </c>
      <c r="M14" s="64">
        <f t="shared" si="1"/>
        <v>150000</v>
      </c>
      <c r="N14" s="68"/>
    </row>
    <row r="15" spans="1:14" s="67" customFormat="1" ht="25.5" customHeight="1">
      <c r="A15" s="61">
        <v>7</v>
      </c>
      <c r="B15" s="62" t="s">
        <v>23</v>
      </c>
      <c r="C15" s="63"/>
      <c r="D15" s="63"/>
      <c r="E15" s="63">
        <f>3+14</f>
        <v>17</v>
      </c>
      <c r="F15" s="64"/>
      <c r="G15" s="64"/>
      <c r="H15" s="64"/>
      <c r="I15" s="64"/>
      <c r="J15" s="64"/>
      <c r="K15" s="64"/>
      <c r="L15" s="65">
        <f t="shared" si="0"/>
        <v>17</v>
      </c>
      <c r="M15" s="64">
        <f t="shared" si="1"/>
        <v>850000</v>
      </c>
      <c r="N15" s="66"/>
    </row>
    <row r="16" spans="1:14" s="67" customFormat="1" ht="25.5" customHeight="1">
      <c r="A16" s="61">
        <v>8</v>
      </c>
      <c r="B16" s="62" t="s">
        <v>22</v>
      </c>
      <c r="C16" s="63"/>
      <c r="D16" s="63"/>
      <c r="E16" s="63">
        <v>1</v>
      </c>
      <c r="F16" s="64"/>
      <c r="G16" s="64"/>
      <c r="H16" s="64"/>
      <c r="I16" s="64"/>
      <c r="J16" s="64"/>
      <c r="K16" s="64"/>
      <c r="L16" s="65">
        <f t="shared" si="0"/>
        <v>1</v>
      </c>
      <c r="M16" s="64">
        <f t="shared" si="1"/>
        <v>50000</v>
      </c>
      <c r="N16" s="66"/>
    </row>
    <row r="17" spans="1:14" s="67" customFormat="1" ht="25.5" customHeight="1">
      <c r="A17" s="61">
        <v>9</v>
      </c>
      <c r="B17" s="62" t="s">
        <v>138</v>
      </c>
      <c r="C17" s="63"/>
      <c r="D17" s="63"/>
      <c r="E17" s="63"/>
      <c r="F17" s="64"/>
      <c r="G17" s="64"/>
      <c r="H17" s="64">
        <v>5</v>
      </c>
      <c r="I17" s="64"/>
      <c r="J17" s="64"/>
      <c r="K17" s="64"/>
      <c r="L17" s="65">
        <f t="shared" si="0"/>
        <v>5</v>
      </c>
      <c r="M17" s="64">
        <f t="shared" si="1"/>
        <v>150000</v>
      </c>
      <c r="N17" s="66"/>
    </row>
    <row r="18" spans="1:14" s="67" customFormat="1" ht="25.5" customHeight="1">
      <c r="A18" s="61">
        <v>10</v>
      </c>
      <c r="B18" s="63" t="s">
        <v>30</v>
      </c>
      <c r="C18" s="63"/>
      <c r="D18" s="63"/>
      <c r="E18" s="63"/>
      <c r="F18" s="77"/>
      <c r="G18" s="77"/>
      <c r="H18" s="77">
        <v>4</v>
      </c>
      <c r="I18" s="77"/>
      <c r="J18" s="77"/>
      <c r="K18" s="77"/>
      <c r="L18" s="65">
        <f t="shared" si="0"/>
        <v>4</v>
      </c>
      <c r="M18" s="77">
        <f t="shared" si="1"/>
        <v>120000</v>
      </c>
      <c r="N18" s="68"/>
    </row>
    <row r="19" spans="1:14" s="67" customFormat="1" ht="25.5" customHeight="1">
      <c r="A19" s="61">
        <v>11</v>
      </c>
      <c r="B19" s="63" t="s">
        <v>33</v>
      </c>
      <c r="C19" s="63"/>
      <c r="D19" s="63"/>
      <c r="E19" s="63"/>
      <c r="F19" s="77"/>
      <c r="G19" s="77"/>
      <c r="H19" s="77">
        <v>4</v>
      </c>
      <c r="I19" s="77"/>
      <c r="J19" s="77"/>
      <c r="K19" s="77"/>
      <c r="L19" s="65">
        <f t="shared" si="0"/>
        <v>4</v>
      </c>
      <c r="M19" s="77">
        <f t="shared" si="1"/>
        <v>120000</v>
      </c>
      <c r="N19" s="68"/>
    </row>
    <row r="20" spans="1:14" s="67" customFormat="1" ht="25.5" customHeight="1">
      <c r="A20" s="94">
        <v>12</v>
      </c>
      <c r="B20" s="63" t="s">
        <v>28</v>
      </c>
      <c r="C20" s="63"/>
      <c r="D20" s="63"/>
      <c r="E20" s="63"/>
      <c r="F20" s="77"/>
      <c r="G20" s="77"/>
      <c r="H20" s="77">
        <v>3</v>
      </c>
      <c r="I20" s="77"/>
      <c r="J20" s="77"/>
      <c r="K20" s="77"/>
      <c r="L20" s="95">
        <f t="shared" si="0"/>
        <v>3</v>
      </c>
      <c r="M20" s="77">
        <f t="shared" si="1"/>
        <v>90000</v>
      </c>
      <c r="N20" s="68"/>
    </row>
    <row r="21" spans="1:14" s="67" customFormat="1" ht="25.5" customHeight="1">
      <c r="A21" s="94">
        <v>13</v>
      </c>
      <c r="B21" s="63" t="s">
        <v>139</v>
      </c>
      <c r="C21" s="63"/>
      <c r="D21" s="63"/>
      <c r="E21" s="63"/>
      <c r="F21" s="77"/>
      <c r="G21" s="77"/>
      <c r="H21" s="77">
        <v>1</v>
      </c>
      <c r="I21" s="77"/>
      <c r="J21" s="77"/>
      <c r="K21" s="77"/>
      <c r="L21" s="95">
        <f t="shared" si="0"/>
        <v>1</v>
      </c>
      <c r="M21" s="77">
        <f t="shared" si="1"/>
        <v>30000</v>
      </c>
      <c r="N21" s="68"/>
    </row>
    <row r="22" spans="1:14" s="67" customFormat="1" ht="25.5" customHeight="1">
      <c r="A22" s="94">
        <v>14</v>
      </c>
      <c r="B22" s="63" t="s">
        <v>32</v>
      </c>
      <c r="C22" s="63"/>
      <c r="D22" s="63"/>
      <c r="E22" s="63"/>
      <c r="F22" s="77"/>
      <c r="G22" s="77"/>
      <c r="H22" s="77">
        <v>14</v>
      </c>
      <c r="I22" s="77"/>
      <c r="J22" s="77"/>
      <c r="K22" s="77"/>
      <c r="L22" s="95">
        <f t="shared" si="0"/>
        <v>14</v>
      </c>
      <c r="M22" s="77">
        <f t="shared" si="1"/>
        <v>420000</v>
      </c>
      <c r="N22" s="68"/>
    </row>
    <row r="23" spans="1:14" s="67" customFormat="1" ht="25.5" customHeight="1">
      <c r="A23" s="61">
        <v>15</v>
      </c>
      <c r="B23" s="62" t="s">
        <v>127</v>
      </c>
      <c r="C23" s="63"/>
      <c r="D23" s="63"/>
      <c r="E23" s="63"/>
      <c r="F23" s="64"/>
      <c r="G23" s="64"/>
      <c r="H23" s="64">
        <v>3</v>
      </c>
      <c r="I23" s="64"/>
      <c r="J23" s="64"/>
      <c r="K23" s="64"/>
      <c r="L23" s="65">
        <f t="shared" si="0"/>
        <v>3</v>
      </c>
      <c r="M23" s="64">
        <f t="shared" si="1"/>
        <v>90000</v>
      </c>
      <c r="N23" s="66"/>
    </row>
    <row r="24" spans="1:14" s="67" customFormat="1" ht="25.5" customHeight="1" thickBot="1">
      <c r="A24" s="61">
        <v>16</v>
      </c>
      <c r="B24" s="62" t="s">
        <v>29</v>
      </c>
      <c r="C24" s="63"/>
      <c r="D24" s="63"/>
      <c r="E24" s="63"/>
      <c r="F24" s="64"/>
      <c r="G24" s="64"/>
      <c r="H24" s="64">
        <v>4</v>
      </c>
      <c r="I24" s="64"/>
      <c r="J24" s="64"/>
      <c r="K24" s="64">
        <v>8</v>
      </c>
      <c r="L24" s="65">
        <f t="shared" si="0"/>
        <v>12</v>
      </c>
      <c r="M24" s="64">
        <f t="shared" si="1"/>
        <v>240000</v>
      </c>
      <c r="N24" s="66"/>
    </row>
    <row r="25" spans="1:14" s="67" customFormat="1" ht="25.5" customHeight="1" thickBot="1">
      <c r="A25" s="69">
        <f>A24</f>
        <v>16</v>
      </c>
      <c r="B25" s="70" t="s">
        <v>2</v>
      </c>
      <c r="C25" s="71">
        <f aca="true" t="shared" si="2" ref="C25:M25">SUM(C9:C24)</f>
        <v>0</v>
      </c>
      <c r="D25" s="71">
        <f t="shared" si="2"/>
        <v>0</v>
      </c>
      <c r="E25" s="71">
        <f t="shared" si="2"/>
        <v>38</v>
      </c>
      <c r="F25" s="71">
        <f t="shared" si="2"/>
        <v>0</v>
      </c>
      <c r="G25" s="71">
        <f t="shared" si="2"/>
        <v>0</v>
      </c>
      <c r="H25" s="71">
        <f t="shared" si="2"/>
        <v>38</v>
      </c>
      <c r="I25" s="71">
        <f t="shared" si="2"/>
        <v>0</v>
      </c>
      <c r="J25" s="71">
        <f t="shared" si="2"/>
        <v>0</v>
      </c>
      <c r="K25" s="71">
        <f t="shared" si="2"/>
        <v>8</v>
      </c>
      <c r="L25" s="71">
        <f t="shared" si="2"/>
        <v>84</v>
      </c>
      <c r="M25" s="71">
        <f t="shared" si="2"/>
        <v>3160000</v>
      </c>
      <c r="N25" s="72"/>
    </row>
    <row r="26" ht="19.5" thickTop="1">
      <c r="B26" s="17"/>
    </row>
    <row r="27" spans="1:2" ht="18.75">
      <c r="A27" s="114" t="s">
        <v>84</v>
      </c>
      <c r="B27" s="114"/>
    </row>
    <row r="28" spans="1:14" ht="18.75">
      <c r="A28" s="6" t="s">
        <v>72</v>
      </c>
      <c r="B28" s="1"/>
      <c r="D28" s="6" t="s">
        <v>76</v>
      </c>
      <c r="E28" s="1"/>
      <c r="F28" s="1"/>
      <c r="G28" s="1"/>
      <c r="H28" s="6" t="s">
        <v>83</v>
      </c>
      <c r="I28" s="1"/>
      <c r="J28" s="1"/>
      <c r="K28" s="1"/>
      <c r="L28" s="1"/>
      <c r="M28" s="1"/>
      <c r="N28" s="1"/>
    </row>
    <row r="29" spans="1:14" ht="18.75">
      <c r="A29" s="45" t="s">
        <v>73</v>
      </c>
      <c r="B29" s="17"/>
      <c r="D29" s="45" t="s">
        <v>77</v>
      </c>
      <c r="E29" s="17"/>
      <c r="F29" s="1"/>
      <c r="G29" s="1"/>
      <c r="H29" s="45" t="s">
        <v>80</v>
      </c>
      <c r="I29" s="1"/>
      <c r="J29" s="1"/>
      <c r="K29" s="1"/>
      <c r="L29" s="1"/>
      <c r="M29" s="108"/>
      <c r="N29" s="108"/>
    </row>
    <row r="30" spans="1:11" ht="17.25" customHeight="1">
      <c r="A30" s="46" t="s">
        <v>74</v>
      </c>
      <c r="D30" s="46" t="s">
        <v>78</v>
      </c>
      <c r="E30" s="6"/>
      <c r="F30" s="6"/>
      <c r="G30" s="6"/>
      <c r="H30" s="46" t="s">
        <v>81</v>
      </c>
      <c r="I30" s="6"/>
      <c r="J30" s="6"/>
      <c r="K30" s="6"/>
    </row>
    <row r="31" spans="1:14" ht="17.25" customHeight="1">
      <c r="A31" s="1" t="s">
        <v>75</v>
      </c>
      <c r="D31" s="1" t="s">
        <v>79</v>
      </c>
      <c r="E31" s="6"/>
      <c r="F31" s="6"/>
      <c r="G31" s="6"/>
      <c r="H31" s="1" t="s">
        <v>82</v>
      </c>
      <c r="I31" s="6"/>
      <c r="J31" s="6"/>
      <c r="K31" s="6"/>
      <c r="L31" s="52"/>
      <c r="M31" s="52"/>
      <c r="N31" s="52"/>
    </row>
    <row r="33" spans="1:14" ht="17.25" customHeight="1">
      <c r="A33" s="6"/>
      <c r="C33" s="6"/>
      <c r="D33" s="6"/>
      <c r="E33" s="6"/>
      <c r="F33" s="6"/>
      <c r="G33" s="6"/>
      <c r="H33" s="6"/>
      <c r="I33" s="6"/>
      <c r="J33" s="108" t="s">
        <v>110</v>
      </c>
      <c r="K33" s="108"/>
      <c r="L33" s="108"/>
      <c r="M33" s="108"/>
      <c r="N33" s="108"/>
    </row>
    <row r="34" spans="2:14" s="1" customFormat="1" ht="18.75">
      <c r="B34" s="105" t="s">
        <v>61</v>
      </c>
      <c r="C34" s="105"/>
      <c r="J34" s="105" t="s">
        <v>60</v>
      </c>
      <c r="K34" s="105"/>
      <c r="L34" s="105"/>
      <c r="M34" s="105"/>
      <c r="N34" s="105"/>
    </row>
  </sheetData>
  <sheetProtection/>
  <mergeCells count="16">
    <mergeCell ref="A3:N3"/>
    <mergeCell ref="A4:N4"/>
    <mergeCell ref="C6:L6"/>
    <mergeCell ref="C7:E7"/>
    <mergeCell ref="F7:H7"/>
    <mergeCell ref="M6:M8"/>
    <mergeCell ref="N6:N8"/>
    <mergeCell ref="B6:B8"/>
    <mergeCell ref="A5:B5"/>
    <mergeCell ref="B34:C34"/>
    <mergeCell ref="J33:N33"/>
    <mergeCell ref="J34:N34"/>
    <mergeCell ref="I7:K7"/>
    <mergeCell ref="A27:B27"/>
    <mergeCell ref="M29:N29"/>
    <mergeCell ref="A6:A8"/>
  </mergeCells>
  <printOptions/>
  <pageMargins left="0.41" right="0.27" top="0.52" bottom="0.53" header="0.42" footer="0.6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26"/>
  <sheetViews>
    <sheetView zoomScalePageLayoutView="0" workbookViewId="0" topLeftCell="A13">
      <selection activeCell="M11" sqref="M11:M17"/>
    </sheetView>
  </sheetViews>
  <sheetFormatPr defaultColWidth="9.140625" defaultRowHeight="15"/>
  <cols>
    <col min="1" max="1" width="6.7109375" style="0" customWidth="1"/>
    <col min="2" max="2" width="20.7109375" style="0" customWidth="1"/>
  </cols>
  <sheetData>
    <row r="1" spans="1:2" ht="18.75">
      <c r="A1" s="48" t="s">
        <v>63</v>
      </c>
      <c r="B1" s="48"/>
    </row>
    <row r="2" spans="1:2" ht="18.75">
      <c r="A2" s="48" t="s">
        <v>62</v>
      </c>
      <c r="B2" s="48"/>
    </row>
    <row r="3" spans="1:2" ht="18.75">
      <c r="A3" s="37"/>
      <c r="B3" s="37"/>
    </row>
    <row r="4" spans="1:14" ht="36" customHeight="1">
      <c r="A4" s="98" t="s">
        <v>42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18.75" customHeight="1">
      <c r="A5" s="98" t="s">
        <v>129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2" ht="19.5" thickBot="1">
      <c r="A6" s="99" t="s">
        <v>66</v>
      </c>
      <c r="B6" s="99"/>
    </row>
    <row r="7" spans="1:14" s="46" customFormat="1" ht="25.5" customHeight="1" thickTop="1">
      <c r="A7" s="134" t="s">
        <v>0</v>
      </c>
      <c r="B7" s="150" t="s">
        <v>7</v>
      </c>
      <c r="C7" s="141" t="s">
        <v>12</v>
      </c>
      <c r="D7" s="142"/>
      <c r="E7" s="142"/>
      <c r="F7" s="142"/>
      <c r="G7" s="142"/>
      <c r="H7" s="142"/>
      <c r="I7" s="142"/>
      <c r="J7" s="142"/>
      <c r="K7" s="142"/>
      <c r="L7" s="143"/>
      <c r="M7" s="144" t="s">
        <v>41</v>
      </c>
      <c r="N7" s="147" t="s">
        <v>9</v>
      </c>
    </row>
    <row r="8" spans="1:14" s="46" customFormat="1" ht="15.75">
      <c r="A8" s="135"/>
      <c r="B8" s="151"/>
      <c r="C8" s="139" t="s">
        <v>106</v>
      </c>
      <c r="D8" s="140"/>
      <c r="E8" s="140"/>
      <c r="F8" s="139" t="s">
        <v>107</v>
      </c>
      <c r="G8" s="140"/>
      <c r="H8" s="140"/>
      <c r="I8" s="139" t="s">
        <v>103</v>
      </c>
      <c r="J8" s="140"/>
      <c r="K8" s="140"/>
      <c r="L8" s="76"/>
      <c r="M8" s="145"/>
      <c r="N8" s="148"/>
    </row>
    <row r="9" spans="1:14" s="46" customFormat="1" ht="27" customHeight="1">
      <c r="A9" s="135"/>
      <c r="B9" s="151"/>
      <c r="C9" s="164" t="s">
        <v>38</v>
      </c>
      <c r="D9" s="164" t="s">
        <v>39</v>
      </c>
      <c r="E9" s="164" t="s">
        <v>40</v>
      </c>
      <c r="F9" s="164" t="s">
        <v>38</v>
      </c>
      <c r="G9" s="164" t="s">
        <v>39</v>
      </c>
      <c r="H9" s="164" t="s">
        <v>40</v>
      </c>
      <c r="I9" s="164" t="s">
        <v>38</v>
      </c>
      <c r="J9" s="164" t="s">
        <v>39</v>
      </c>
      <c r="K9" s="164" t="s">
        <v>40</v>
      </c>
      <c r="L9" s="164" t="s">
        <v>108</v>
      </c>
      <c r="M9" s="145"/>
      <c r="N9" s="148"/>
    </row>
    <row r="10" spans="1:14" s="46" customFormat="1" ht="15.75">
      <c r="A10" s="136"/>
      <c r="B10" s="152"/>
      <c r="C10" s="165"/>
      <c r="D10" s="165"/>
      <c r="E10" s="165"/>
      <c r="F10" s="165"/>
      <c r="G10" s="165"/>
      <c r="H10" s="165"/>
      <c r="I10" s="165"/>
      <c r="J10" s="165"/>
      <c r="K10" s="165"/>
      <c r="L10" s="165">
        <f aca="true" t="shared" si="0" ref="L10:L17">SUM(C10:K10)</f>
        <v>0</v>
      </c>
      <c r="M10" s="146"/>
      <c r="N10" s="149"/>
    </row>
    <row r="11" spans="1:14" ht="15">
      <c r="A11" s="19">
        <v>1</v>
      </c>
      <c r="B11" s="20" t="s">
        <v>52</v>
      </c>
      <c r="C11" s="20">
        <v>1</v>
      </c>
      <c r="D11" s="20">
        <v>3</v>
      </c>
      <c r="E11" s="20">
        <v>3</v>
      </c>
      <c r="F11" s="21"/>
      <c r="G11" s="21"/>
      <c r="H11" s="21"/>
      <c r="I11" s="21"/>
      <c r="J11" s="21"/>
      <c r="K11" s="21"/>
      <c r="L11" s="35">
        <f t="shared" si="0"/>
        <v>7</v>
      </c>
      <c r="M11" s="21">
        <f aca="true" t="shared" si="1" ref="M11:M17">C11*37500+D11*19500+E11*15000+F11*27000+G11*15000+H11*9000+I11*21000+J11*9000+K11*4500</f>
        <v>141000</v>
      </c>
      <c r="N11" s="22"/>
    </row>
    <row r="12" spans="1:14" ht="15">
      <c r="A12" s="19">
        <v>2</v>
      </c>
      <c r="B12" s="24" t="s">
        <v>13</v>
      </c>
      <c r="C12" s="24">
        <v>1</v>
      </c>
      <c r="D12" s="24">
        <v>2</v>
      </c>
      <c r="E12" s="24">
        <v>4</v>
      </c>
      <c r="F12" s="21"/>
      <c r="G12" s="21"/>
      <c r="H12" s="21"/>
      <c r="I12" s="21"/>
      <c r="J12" s="21"/>
      <c r="K12" s="21"/>
      <c r="L12" s="35">
        <f t="shared" si="0"/>
        <v>7</v>
      </c>
      <c r="M12" s="21">
        <f t="shared" si="1"/>
        <v>136500</v>
      </c>
      <c r="N12" s="22"/>
    </row>
    <row r="13" spans="1:14" ht="15">
      <c r="A13" s="19">
        <v>3</v>
      </c>
      <c r="B13" s="24" t="s">
        <v>140</v>
      </c>
      <c r="C13" s="24"/>
      <c r="D13" s="24">
        <v>2</v>
      </c>
      <c r="E13" s="24">
        <v>3</v>
      </c>
      <c r="F13" s="21"/>
      <c r="G13" s="21"/>
      <c r="H13" s="21"/>
      <c r="I13" s="21"/>
      <c r="J13" s="21"/>
      <c r="K13" s="21"/>
      <c r="L13" s="35">
        <f t="shared" si="0"/>
        <v>5</v>
      </c>
      <c r="M13" s="21">
        <f>C13*37500+D13*19500+E13*15000+F13*27000+G13*15000+H13*9000+I13*21000+J13*9000+K13*4500</f>
        <v>84000</v>
      </c>
      <c r="N13" s="22"/>
    </row>
    <row r="14" spans="1:14" ht="15">
      <c r="A14" s="19">
        <v>4</v>
      </c>
      <c r="B14" s="24" t="s">
        <v>57</v>
      </c>
      <c r="C14" s="24"/>
      <c r="D14" s="24"/>
      <c r="E14" s="24"/>
      <c r="F14" s="21"/>
      <c r="G14" s="21"/>
      <c r="H14" s="21">
        <v>2</v>
      </c>
      <c r="I14" s="21"/>
      <c r="J14" s="21"/>
      <c r="K14" s="21"/>
      <c r="L14" s="35">
        <f t="shared" si="0"/>
        <v>2</v>
      </c>
      <c r="M14" s="21">
        <f t="shared" si="1"/>
        <v>18000</v>
      </c>
      <c r="N14" s="22"/>
    </row>
    <row r="15" spans="1:14" ht="15">
      <c r="A15" s="19">
        <v>5</v>
      </c>
      <c r="B15" s="24" t="s">
        <v>53</v>
      </c>
      <c r="C15" s="24"/>
      <c r="D15" s="24"/>
      <c r="E15" s="24"/>
      <c r="F15" s="21">
        <v>2</v>
      </c>
      <c r="G15" s="21">
        <v>5</v>
      </c>
      <c r="H15" s="21">
        <v>6</v>
      </c>
      <c r="I15" s="21"/>
      <c r="J15" s="21"/>
      <c r="K15" s="21"/>
      <c r="L15" s="35">
        <f t="shared" si="0"/>
        <v>13</v>
      </c>
      <c r="M15" s="21">
        <f t="shared" si="1"/>
        <v>183000</v>
      </c>
      <c r="N15" s="22"/>
    </row>
    <row r="16" spans="1:14" ht="15">
      <c r="A16" s="19">
        <v>6</v>
      </c>
      <c r="B16" s="24" t="s">
        <v>54</v>
      </c>
      <c r="C16" s="24"/>
      <c r="D16" s="24"/>
      <c r="E16" s="24"/>
      <c r="F16" s="21"/>
      <c r="G16" s="21"/>
      <c r="H16" s="21">
        <v>1</v>
      </c>
      <c r="I16" s="21">
        <v>1</v>
      </c>
      <c r="J16" s="21">
        <v>2</v>
      </c>
      <c r="K16" s="21"/>
      <c r="L16" s="35">
        <f t="shared" si="0"/>
        <v>4</v>
      </c>
      <c r="M16" s="21">
        <f t="shared" si="1"/>
        <v>48000</v>
      </c>
      <c r="N16" s="22"/>
    </row>
    <row r="17" spans="1:14" ht="15.75" thickBot="1">
      <c r="A17" s="19">
        <v>7</v>
      </c>
      <c r="B17" s="24" t="s">
        <v>58</v>
      </c>
      <c r="C17" s="24"/>
      <c r="D17" s="24"/>
      <c r="E17" s="24"/>
      <c r="F17" s="21"/>
      <c r="G17" s="21">
        <v>2</v>
      </c>
      <c r="H17" s="21">
        <v>1</v>
      </c>
      <c r="I17" s="21"/>
      <c r="J17" s="21"/>
      <c r="K17" s="21"/>
      <c r="L17" s="35">
        <f t="shared" si="0"/>
        <v>3</v>
      </c>
      <c r="M17" s="21">
        <f t="shared" si="1"/>
        <v>39000</v>
      </c>
      <c r="N17" s="22"/>
    </row>
    <row r="18" spans="1:14" ht="15.75" thickBot="1">
      <c r="A18" s="26">
        <f>A17</f>
        <v>7</v>
      </c>
      <c r="B18" s="27" t="s">
        <v>2</v>
      </c>
      <c r="C18" s="28">
        <f>SUM(C11:C17)</f>
        <v>2</v>
      </c>
      <c r="D18" s="28">
        <f aca="true" t="shared" si="2" ref="D18:L18">SUM(D11:D17)</f>
        <v>7</v>
      </c>
      <c r="E18" s="28">
        <f t="shared" si="2"/>
        <v>10</v>
      </c>
      <c r="F18" s="28">
        <f t="shared" si="2"/>
        <v>2</v>
      </c>
      <c r="G18" s="28">
        <f t="shared" si="2"/>
        <v>7</v>
      </c>
      <c r="H18" s="28">
        <f t="shared" si="2"/>
        <v>10</v>
      </c>
      <c r="I18" s="28">
        <f t="shared" si="2"/>
        <v>1</v>
      </c>
      <c r="J18" s="28">
        <f t="shared" si="2"/>
        <v>2</v>
      </c>
      <c r="K18" s="28">
        <f t="shared" si="2"/>
        <v>0</v>
      </c>
      <c r="L18" s="28">
        <f t="shared" si="2"/>
        <v>41</v>
      </c>
      <c r="M18" s="28">
        <f>SUM(M11:M17)</f>
        <v>649500</v>
      </c>
      <c r="N18" s="29"/>
    </row>
    <row r="19" ht="19.5" thickTop="1">
      <c r="B19" s="17"/>
    </row>
    <row r="20" spans="1:7" ht="18.75">
      <c r="A20" s="6" t="s">
        <v>92</v>
      </c>
      <c r="B20" s="1"/>
      <c r="D20" s="6" t="s">
        <v>96</v>
      </c>
      <c r="G20" s="6" t="s">
        <v>98</v>
      </c>
    </row>
    <row r="21" spans="1:7" ht="18.75">
      <c r="A21" s="45" t="s">
        <v>43</v>
      </c>
      <c r="B21" s="17"/>
      <c r="D21" s="45" t="s">
        <v>35</v>
      </c>
      <c r="G21" s="45" t="s">
        <v>99</v>
      </c>
    </row>
    <row r="22" spans="1:7" ht="15.75">
      <c r="A22" s="46" t="s">
        <v>93</v>
      </c>
      <c r="D22" s="46" t="s">
        <v>95</v>
      </c>
      <c r="G22" s="46" t="s">
        <v>100</v>
      </c>
    </row>
    <row r="23" spans="1:7" ht="18.75">
      <c r="A23" s="1" t="s">
        <v>94</v>
      </c>
      <c r="D23" s="1" t="s">
        <v>97</v>
      </c>
      <c r="G23" s="1" t="s">
        <v>101</v>
      </c>
    </row>
    <row r="25" spans="1:14" ht="17.25" customHeight="1">
      <c r="A25" s="6"/>
      <c r="C25" s="6"/>
      <c r="D25" s="6"/>
      <c r="E25" s="6"/>
      <c r="F25" s="6"/>
      <c r="G25" s="6"/>
      <c r="H25" s="6"/>
      <c r="I25" s="6"/>
      <c r="J25" s="108" t="s">
        <v>110</v>
      </c>
      <c r="K25" s="108"/>
      <c r="L25" s="108"/>
      <c r="M25" s="108"/>
      <c r="N25" s="108"/>
    </row>
    <row r="26" spans="2:14" s="1" customFormat="1" ht="18.75">
      <c r="B26" s="105" t="s">
        <v>61</v>
      </c>
      <c r="C26" s="105"/>
      <c r="J26" s="105" t="s">
        <v>60</v>
      </c>
      <c r="K26" s="105"/>
      <c r="L26" s="105"/>
      <c r="M26" s="105"/>
      <c r="N26" s="105"/>
    </row>
  </sheetData>
  <sheetProtection/>
  <mergeCells count="24">
    <mergeCell ref="A4:N4"/>
    <mergeCell ref="A5:N5"/>
    <mergeCell ref="A7:A10"/>
    <mergeCell ref="N7:N10"/>
    <mergeCell ref="C8:E8"/>
    <mergeCell ref="F8:H8"/>
    <mergeCell ref="L9:L10"/>
    <mergeCell ref="E9:E10"/>
    <mergeCell ref="C9:C10"/>
    <mergeCell ref="B7:B10"/>
    <mergeCell ref="A6:B6"/>
    <mergeCell ref="M7:M10"/>
    <mergeCell ref="I8:K8"/>
    <mergeCell ref="D9:D10"/>
    <mergeCell ref="F9:F10"/>
    <mergeCell ref="C7:L7"/>
    <mergeCell ref="J25:N25"/>
    <mergeCell ref="B26:C26"/>
    <mergeCell ref="J26:N26"/>
    <mergeCell ref="G9:G10"/>
    <mergeCell ref="H9:H10"/>
    <mergeCell ref="I9:I10"/>
    <mergeCell ref="J9:J10"/>
    <mergeCell ref="K9:K10"/>
  </mergeCells>
  <printOptions/>
  <pageMargins left="0.41" right="0.33" top="0.38" bottom="0.32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42"/>
  <sheetViews>
    <sheetView zoomScalePageLayoutView="0" workbookViewId="0" topLeftCell="A16">
      <selection activeCell="F23" sqref="F23"/>
    </sheetView>
  </sheetViews>
  <sheetFormatPr defaultColWidth="9.140625" defaultRowHeight="15"/>
  <cols>
    <col min="1" max="1" width="5.7109375" style="0" customWidth="1"/>
    <col min="2" max="2" width="20.8515625" style="0" customWidth="1"/>
    <col min="12" max="12" width="10.421875" style="0" customWidth="1"/>
    <col min="13" max="13" width="12.28125" style="0" customWidth="1"/>
  </cols>
  <sheetData>
    <row r="1" spans="1:2" ht="18.75">
      <c r="A1" s="48" t="s">
        <v>63</v>
      </c>
      <c r="B1" s="48"/>
    </row>
    <row r="2" spans="1:2" ht="18.75">
      <c r="A2" s="48" t="s">
        <v>62</v>
      </c>
      <c r="B2" s="48"/>
    </row>
    <row r="3" spans="1:4" ht="11.25" customHeight="1">
      <c r="A3" s="166"/>
      <c r="B3" s="166"/>
      <c r="C3" s="166"/>
      <c r="D3" s="166"/>
    </row>
    <row r="4" spans="1:14" ht="42" customHeight="1">
      <c r="A4" s="98" t="s">
        <v>34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18.75">
      <c r="A5" s="98" t="s">
        <v>129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2" ht="18.75">
      <c r="A6" s="99" t="s">
        <v>59</v>
      </c>
      <c r="B6" s="99"/>
    </row>
    <row r="7" spans="1:14" ht="19.5" thickBot="1">
      <c r="A7" s="16"/>
      <c r="B7" s="16"/>
      <c r="C7" s="57"/>
      <c r="D7" s="57"/>
      <c r="E7" s="57"/>
      <c r="F7" s="1"/>
      <c r="G7" s="1"/>
      <c r="H7" s="1"/>
      <c r="I7" s="1"/>
      <c r="J7" s="1"/>
      <c r="K7" s="1"/>
      <c r="L7" s="1"/>
      <c r="M7" s="1"/>
      <c r="N7" s="1"/>
    </row>
    <row r="8" spans="1:14" ht="18.75" customHeight="1" thickTop="1">
      <c r="A8" s="121" t="s">
        <v>0</v>
      </c>
      <c r="B8" s="118" t="s">
        <v>7</v>
      </c>
      <c r="C8" s="156" t="s">
        <v>12</v>
      </c>
      <c r="D8" s="157"/>
      <c r="E8" s="157"/>
      <c r="F8" s="157"/>
      <c r="G8" s="157"/>
      <c r="H8" s="157"/>
      <c r="I8" s="157"/>
      <c r="J8" s="157"/>
      <c r="K8" s="157"/>
      <c r="L8" s="158"/>
      <c r="M8" s="131" t="s">
        <v>41</v>
      </c>
      <c r="N8" s="115" t="s">
        <v>9</v>
      </c>
    </row>
    <row r="9" spans="1:14" ht="18" customHeight="1">
      <c r="A9" s="122"/>
      <c r="B9" s="119"/>
      <c r="C9" s="124" t="s">
        <v>106</v>
      </c>
      <c r="D9" s="125"/>
      <c r="E9" s="125"/>
      <c r="F9" s="124" t="s">
        <v>107</v>
      </c>
      <c r="G9" s="125"/>
      <c r="H9" s="125"/>
      <c r="I9" s="124" t="s">
        <v>103</v>
      </c>
      <c r="J9" s="125"/>
      <c r="K9" s="125"/>
      <c r="L9" s="58"/>
      <c r="M9" s="132"/>
      <c r="N9" s="116"/>
    </row>
    <row r="10" spans="1:14" ht="26.25">
      <c r="A10" s="123"/>
      <c r="B10" s="120"/>
      <c r="C10" s="34" t="s">
        <v>38</v>
      </c>
      <c r="D10" s="34" t="s">
        <v>39</v>
      </c>
      <c r="E10" s="34" t="s">
        <v>40</v>
      </c>
      <c r="F10" s="34" t="s">
        <v>38</v>
      </c>
      <c r="G10" s="34" t="s">
        <v>39</v>
      </c>
      <c r="H10" s="34" t="s">
        <v>40</v>
      </c>
      <c r="I10" s="34" t="s">
        <v>38</v>
      </c>
      <c r="J10" s="34" t="s">
        <v>39</v>
      </c>
      <c r="K10" s="34" t="s">
        <v>40</v>
      </c>
      <c r="L10" s="18" t="s">
        <v>108</v>
      </c>
      <c r="M10" s="133"/>
      <c r="N10" s="117"/>
    </row>
    <row r="11" spans="1:14" ht="25.5" customHeight="1">
      <c r="A11" s="19">
        <v>1</v>
      </c>
      <c r="B11" s="20" t="s">
        <v>13</v>
      </c>
      <c r="C11" s="20"/>
      <c r="D11" s="20">
        <v>2</v>
      </c>
      <c r="E11" s="20">
        <v>11</v>
      </c>
      <c r="F11" s="21"/>
      <c r="G11" s="21"/>
      <c r="H11" s="21"/>
      <c r="I11" s="21"/>
      <c r="J11" s="21"/>
      <c r="K11" s="21"/>
      <c r="L11" s="35">
        <f>SUM(C11:K11)</f>
        <v>13</v>
      </c>
      <c r="M11" s="21">
        <f>C11*125000+D11*65000+E11*50000+F11*90000+G11*50000+H11*30000+I11*70000+J11*30000+K11*15000</f>
        <v>680000</v>
      </c>
      <c r="N11" s="22"/>
    </row>
    <row r="12" spans="1:14" ht="25.5" customHeight="1">
      <c r="A12" s="23">
        <v>2</v>
      </c>
      <c r="B12" s="24" t="s">
        <v>15</v>
      </c>
      <c r="C12" s="24"/>
      <c r="D12" s="24"/>
      <c r="E12" s="24">
        <v>2</v>
      </c>
      <c r="F12" s="21"/>
      <c r="G12" s="21"/>
      <c r="H12" s="21"/>
      <c r="I12" s="21"/>
      <c r="J12" s="21"/>
      <c r="K12" s="21"/>
      <c r="L12" s="35">
        <f aca="true" t="shared" si="0" ref="L12:L24">SUM(C12:K12)</f>
        <v>2</v>
      </c>
      <c r="M12" s="21">
        <f aca="true" t="shared" si="1" ref="M12:M23">C12*125000+D12*65000+E12*50000+F12*90000+G12*50000+H12*30000+I12*70000+J12*30000+K12*15000</f>
        <v>100000</v>
      </c>
      <c r="N12" s="22"/>
    </row>
    <row r="13" spans="1:14" ht="25.5" customHeight="1">
      <c r="A13" s="19">
        <v>3</v>
      </c>
      <c r="B13" s="24" t="s">
        <v>22</v>
      </c>
      <c r="C13" s="24">
        <v>1</v>
      </c>
      <c r="D13" s="24"/>
      <c r="E13" s="24">
        <v>4</v>
      </c>
      <c r="F13" s="21"/>
      <c r="G13" s="21"/>
      <c r="H13" s="21"/>
      <c r="I13" s="21"/>
      <c r="J13" s="21"/>
      <c r="K13" s="21"/>
      <c r="L13" s="35">
        <f t="shared" si="0"/>
        <v>5</v>
      </c>
      <c r="M13" s="21">
        <f t="shared" si="1"/>
        <v>325000</v>
      </c>
      <c r="N13" s="22"/>
    </row>
    <row r="14" spans="1:14" ht="25.5" customHeight="1">
      <c r="A14" s="23">
        <v>4</v>
      </c>
      <c r="B14" s="24" t="s">
        <v>51</v>
      </c>
      <c r="C14" s="24">
        <v>1</v>
      </c>
      <c r="D14" s="24"/>
      <c r="E14" s="24">
        <v>4</v>
      </c>
      <c r="F14" s="21"/>
      <c r="G14" s="21"/>
      <c r="H14" s="21"/>
      <c r="I14" s="21"/>
      <c r="J14" s="21"/>
      <c r="K14" s="21"/>
      <c r="L14" s="35">
        <f t="shared" si="0"/>
        <v>5</v>
      </c>
      <c r="M14" s="21">
        <f t="shared" si="1"/>
        <v>325000</v>
      </c>
      <c r="N14" s="22"/>
    </row>
    <row r="15" spans="1:14" ht="25.5" customHeight="1">
      <c r="A15" s="19">
        <v>5</v>
      </c>
      <c r="B15" s="24" t="s">
        <v>88</v>
      </c>
      <c r="C15" s="24"/>
      <c r="D15" s="24"/>
      <c r="E15" s="24"/>
      <c r="F15" s="21"/>
      <c r="G15" s="21">
        <v>4</v>
      </c>
      <c r="H15" s="21">
        <v>19</v>
      </c>
      <c r="I15" s="21">
        <v>1</v>
      </c>
      <c r="J15" s="21">
        <v>1</v>
      </c>
      <c r="K15" s="21">
        <v>4</v>
      </c>
      <c r="L15" s="35">
        <f t="shared" si="0"/>
        <v>29</v>
      </c>
      <c r="M15" s="21">
        <f t="shared" si="1"/>
        <v>930000</v>
      </c>
      <c r="N15" s="22"/>
    </row>
    <row r="16" spans="1:14" ht="25.5" customHeight="1">
      <c r="A16" s="23">
        <v>6</v>
      </c>
      <c r="B16" s="24" t="s">
        <v>52</v>
      </c>
      <c r="C16" s="24"/>
      <c r="D16" s="24">
        <v>4</v>
      </c>
      <c r="E16" s="24">
        <v>18</v>
      </c>
      <c r="F16" s="21"/>
      <c r="G16" s="21"/>
      <c r="H16" s="21"/>
      <c r="I16" s="21"/>
      <c r="J16" s="21"/>
      <c r="K16" s="21"/>
      <c r="L16" s="35">
        <f t="shared" si="0"/>
        <v>22</v>
      </c>
      <c r="M16" s="21">
        <f t="shared" si="1"/>
        <v>1160000</v>
      </c>
      <c r="N16" s="22"/>
    </row>
    <row r="17" spans="1:14" ht="25.5" customHeight="1">
      <c r="A17" s="19">
        <v>7</v>
      </c>
      <c r="B17" s="24" t="s">
        <v>47</v>
      </c>
      <c r="C17" s="24">
        <v>1</v>
      </c>
      <c r="D17" s="24">
        <v>2</v>
      </c>
      <c r="E17" s="24">
        <v>12</v>
      </c>
      <c r="F17" s="21"/>
      <c r="G17" s="21"/>
      <c r="H17" s="21"/>
      <c r="I17" s="21"/>
      <c r="J17" s="21"/>
      <c r="K17" s="21"/>
      <c r="L17" s="35">
        <f t="shared" si="0"/>
        <v>15</v>
      </c>
      <c r="M17" s="21">
        <f t="shared" si="1"/>
        <v>855000</v>
      </c>
      <c r="N17" s="22"/>
    </row>
    <row r="18" spans="1:14" ht="25.5" customHeight="1">
      <c r="A18" s="23">
        <v>8</v>
      </c>
      <c r="B18" s="24" t="s">
        <v>23</v>
      </c>
      <c r="C18" s="24"/>
      <c r="D18" s="24"/>
      <c r="E18" s="24">
        <v>3</v>
      </c>
      <c r="F18" s="21"/>
      <c r="G18" s="21"/>
      <c r="H18" s="21"/>
      <c r="I18" s="21"/>
      <c r="J18" s="21"/>
      <c r="K18" s="21"/>
      <c r="L18" s="35">
        <f t="shared" si="0"/>
        <v>3</v>
      </c>
      <c r="M18" s="21">
        <f t="shared" si="1"/>
        <v>150000</v>
      </c>
      <c r="N18" s="22"/>
    </row>
    <row r="19" spans="1:14" ht="25.5" customHeight="1">
      <c r="A19" s="19">
        <v>9</v>
      </c>
      <c r="B19" s="24" t="s">
        <v>57</v>
      </c>
      <c r="C19" s="24"/>
      <c r="D19" s="24"/>
      <c r="E19" s="24"/>
      <c r="F19" s="21"/>
      <c r="G19" s="21"/>
      <c r="H19" s="21">
        <v>2</v>
      </c>
      <c r="I19" s="21"/>
      <c r="J19" s="21">
        <v>1</v>
      </c>
      <c r="K19" s="21">
        <v>1</v>
      </c>
      <c r="L19" s="35">
        <f t="shared" si="0"/>
        <v>4</v>
      </c>
      <c r="M19" s="21">
        <f t="shared" si="1"/>
        <v>105000</v>
      </c>
      <c r="N19" s="22"/>
    </row>
    <row r="20" spans="1:14" ht="25.5" customHeight="1">
      <c r="A20" s="23">
        <v>10</v>
      </c>
      <c r="B20" s="24" t="s">
        <v>55</v>
      </c>
      <c r="C20" s="24"/>
      <c r="D20" s="24"/>
      <c r="E20" s="24"/>
      <c r="F20" s="21">
        <v>1</v>
      </c>
      <c r="G20" s="21"/>
      <c r="H20" s="21">
        <v>1</v>
      </c>
      <c r="I20" s="21"/>
      <c r="J20" s="21"/>
      <c r="K20" s="21"/>
      <c r="L20" s="35">
        <f t="shared" si="0"/>
        <v>2</v>
      </c>
      <c r="M20" s="21">
        <f t="shared" si="1"/>
        <v>120000</v>
      </c>
      <c r="N20" s="22"/>
    </row>
    <row r="21" spans="1:14" ht="25.5" customHeight="1">
      <c r="A21" s="19">
        <v>11</v>
      </c>
      <c r="B21" s="24" t="s">
        <v>56</v>
      </c>
      <c r="C21" s="24"/>
      <c r="D21" s="24"/>
      <c r="E21" s="24"/>
      <c r="F21" s="21">
        <v>1</v>
      </c>
      <c r="G21" s="21">
        <v>1</v>
      </c>
      <c r="H21" s="21">
        <v>10</v>
      </c>
      <c r="I21" s="21">
        <v>2</v>
      </c>
      <c r="J21" s="21">
        <v>5</v>
      </c>
      <c r="K21" s="21">
        <v>9</v>
      </c>
      <c r="L21" s="35">
        <f t="shared" si="0"/>
        <v>28</v>
      </c>
      <c r="M21" s="21">
        <f t="shared" si="1"/>
        <v>865000</v>
      </c>
      <c r="N21" s="22"/>
    </row>
    <row r="22" spans="1:14" ht="25.5" customHeight="1">
      <c r="A22" s="23">
        <v>12</v>
      </c>
      <c r="B22" s="24" t="s">
        <v>111</v>
      </c>
      <c r="C22" s="24"/>
      <c r="D22" s="24"/>
      <c r="E22" s="24"/>
      <c r="F22" s="51"/>
      <c r="G22" s="51"/>
      <c r="H22" s="51"/>
      <c r="I22" s="51"/>
      <c r="J22" s="51">
        <v>1</v>
      </c>
      <c r="K22" s="51">
        <v>1</v>
      </c>
      <c r="L22" s="96">
        <f t="shared" si="0"/>
        <v>2</v>
      </c>
      <c r="M22" s="51">
        <f t="shared" si="1"/>
        <v>45000</v>
      </c>
      <c r="N22" s="25"/>
    </row>
    <row r="23" spans="1:14" ht="25.5" customHeight="1">
      <c r="A23" s="23">
        <v>13</v>
      </c>
      <c r="B23" s="24" t="s">
        <v>58</v>
      </c>
      <c r="C23" s="24"/>
      <c r="D23" s="24"/>
      <c r="E23" s="24"/>
      <c r="F23" s="51">
        <v>1</v>
      </c>
      <c r="G23" s="51">
        <v>1</v>
      </c>
      <c r="H23" s="51">
        <v>10</v>
      </c>
      <c r="I23" s="51"/>
      <c r="J23" s="51"/>
      <c r="K23" s="51">
        <v>1</v>
      </c>
      <c r="L23" s="96">
        <f t="shared" si="0"/>
        <v>13</v>
      </c>
      <c r="M23" s="51">
        <f t="shared" si="1"/>
        <v>455000</v>
      </c>
      <c r="N23" s="25"/>
    </row>
    <row r="24" spans="1:14" ht="25.5" customHeight="1" thickBot="1">
      <c r="A24" s="23">
        <v>14</v>
      </c>
      <c r="B24" s="24" t="s">
        <v>87</v>
      </c>
      <c r="C24" s="24"/>
      <c r="D24" s="24"/>
      <c r="E24" s="24"/>
      <c r="F24" s="51"/>
      <c r="G24" s="51">
        <v>2</v>
      </c>
      <c r="H24" s="51">
        <v>12</v>
      </c>
      <c r="I24" s="51"/>
      <c r="J24" s="51"/>
      <c r="K24" s="51"/>
      <c r="L24" s="35">
        <f t="shared" si="0"/>
        <v>14</v>
      </c>
      <c r="M24" s="21">
        <f>C24*125000+D24*65000+E24*50000+F24*90000+G24*50000+H24*30000+I24*70000+J24*30000+K24*15000</f>
        <v>460000</v>
      </c>
      <c r="N24" s="25"/>
    </row>
    <row r="25" spans="1:14" ht="25.5" customHeight="1" thickBot="1">
      <c r="A25" s="26">
        <f>A24</f>
        <v>14</v>
      </c>
      <c r="B25" s="27" t="s">
        <v>2</v>
      </c>
      <c r="C25" s="28">
        <f aca="true" t="shared" si="2" ref="C25:M25">SUM(C11:C24)</f>
        <v>3</v>
      </c>
      <c r="D25" s="28">
        <f t="shared" si="2"/>
        <v>8</v>
      </c>
      <c r="E25" s="28">
        <f t="shared" si="2"/>
        <v>54</v>
      </c>
      <c r="F25" s="28">
        <f t="shared" si="2"/>
        <v>3</v>
      </c>
      <c r="G25" s="28">
        <f t="shared" si="2"/>
        <v>8</v>
      </c>
      <c r="H25" s="28">
        <f t="shared" si="2"/>
        <v>54</v>
      </c>
      <c r="I25" s="28">
        <f t="shared" si="2"/>
        <v>3</v>
      </c>
      <c r="J25" s="28">
        <f t="shared" si="2"/>
        <v>8</v>
      </c>
      <c r="K25" s="28">
        <f t="shared" si="2"/>
        <v>16</v>
      </c>
      <c r="L25" s="28">
        <f t="shared" si="2"/>
        <v>157</v>
      </c>
      <c r="M25" s="28">
        <f t="shared" si="2"/>
        <v>6575000</v>
      </c>
      <c r="N25" s="29"/>
    </row>
    <row r="26" spans="1:2" ht="19.5" thickTop="1">
      <c r="A26" s="114"/>
      <c r="B26" s="114"/>
    </row>
    <row r="27" spans="1:2" ht="18.75">
      <c r="A27" s="114" t="s">
        <v>84</v>
      </c>
      <c r="B27" s="114"/>
    </row>
    <row r="28" spans="1:14" ht="18.75">
      <c r="A28" s="6" t="s">
        <v>72</v>
      </c>
      <c r="B28" s="1"/>
      <c r="D28" s="6" t="s">
        <v>76</v>
      </c>
      <c r="E28" s="1"/>
      <c r="F28" s="1"/>
      <c r="G28" s="1"/>
      <c r="H28" s="6" t="s">
        <v>83</v>
      </c>
      <c r="I28" s="1"/>
      <c r="J28" s="1"/>
      <c r="K28" s="1"/>
      <c r="L28" s="1"/>
      <c r="M28" s="1"/>
      <c r="N28" s="1"/>
    </row>
    <row r="29" spans="1:14" ht="18.75">
      <c r="A29" s="45" t="s">
        <v>73</v>
      </c>
      <c r="B29" s="17"/>
      <c r="D29" s="45" t="s">
        <v>77</v>
      </c>
      <c r="E29" s="17"/>
      <c r="F29" s="1"/>
      <c r="G29" s="1"/>
      <c r="H29" s="45" t="s">
        <v>80</v>
      </c>
      <c r="I29" s="1"/>
      <c r="J29" s="1"/>
      <c r="K29" s="1"/>
      <c r="L29" s="1"/>
      <c r="M29" s="108"/>
      <c r="N29" s="108"/>
    </row>
    <row r="30" spans="1:11" ht="17.25" customHeight="1">
      <c r="A30" s="46" t="s">
        <v>74</v>
      </c>
      <c r="D30" s="46" t="s">
        <v>78</v>
      </c>
      <c r="E30" s="6"/>
      <c r="F30" s="6"/>
      <c r="G30" s="6"/>
      <c r="H30" s="46" t="s">
        <v>81</v>
      </c>
      <c r="I30" s="6"/>
      <c r="J30" s="6"/>
      <c r="K30" s="6"/>
    </row>
    <row r="31" spans="1:14" ht="17.25" customHeight="1">
      <c r="A31" s="1" t="s">
        <v>75</v>
      </c>
      <c r="D31" s="1" t="s">
        <v>79</v>
      </c>
      <c r="E31" s="6"/>
      <c r="F31" s="6"/>
      <c r="G31" s="6"/>
      <c r="H31" s="1" t="s">
        <v>82</v>
      </c>
      <c r="I31" s="6"/>
      <c r="J31" s="6"/>
      <c r="K31" s="6"/>
      <c r="L31" s="60"/>
      <c r="M31" s="60"/>
      <c r="N31" s="60"/>
    </row>
    <row r="33" spans="1:14" ht="17.25" customHeight="1">
      <c r="A33" s="6"/>
      <c r="C33" s="6"/>
      <c r="D33" s="6"/>
      <c r="E33" s="6"/>
      <c r="F33" s="6"/>
      <c r="G33" s="6"/>
      <c r="H33" s="6"/>
      <c r="I33" s="6"/>
      <c r="J33" s="108" t="s">
        <v>110</v>
      </c>
      <c r="K33" s="108"/>
      <c r="L33" s="108"/>
      <c r="M33" s="108"/>
      <c r="N33" s="108"/>
    </row>
    <row r="34" spans="2:14" s="1" customFormat="1" ht="18.75">
      <c r="B34" s="105" t="s">
        <v>61</v>
      </c>
      <c r="C34" s="105"/>
      <c r="J34" s="105" t="s">
        <v>60</v>
      </c>
      <c r="K34" s="105"/>
      <c r="L34" s="105"/>
      <c r="M34" s="105"/>
      <c r="N34" s="105"/>
    </row>
    <row r="35" spans="1:2" ht="18.75">
      <c r="A35" s="57"/>
      <c r="B35" s="57"/>
    </row>
    <row r="36" spans="1:2" ht="18.75">
      <c r="A36" s="57"/>
      <c r="B36" s="57"/>
    </row>
    <row r="37" spans="1:2" ht="18.75">
      <c r="A37" s="57"/>
      <c r="B37" s="57"/>
    </row>
    <row r="38" spans="1:2" ht="18.75">
      <c r="A38" s="57"/>
      <c r="B38" s="57"/>
    </row>
    <row r="39" spans="1:2" ht="18.75">
      <c r="A39" s="57"/>
      <c r="B39" s="79"/>
    </row>
    <row r="40" spans="1:2" ht="18.75">
      <c r="A40" s="57"/>
      <c r="B40" s="57"/>
    </row>
    <row r="42" ht="15">
      <c r="B42" s="88"/>
    </row>
  </sheetData>
  <sheetProtection/>
  <mergeCells count="18">
    <mergeCell ref="J33:N33"/>
    <mergeCell ref="B34:C34"/>
    <mergeCell ref="J34:N34"/>
    <mergeCell ref="M8:M10"/>
    <mergeCell ref="N8:N10"/>
    <mergeCell ref="A8:A10"/>
    <mergeCell ref="B8:B10"/>
    <mergeCell ref="C9:E9"/>
    <mergeCell ref="F9:H9"/>
    <mergeCell ref="C8:L8"/>
    <mergeCell ref="A27:B27"/>
    <mergeCell ref="M29:N29"/>
    <mergeCell ref="A6:B6"/>
    <mergeCell ref="A4:N4"/>
    <mergeCell ref="A5:N5"/>
    <mergeCell ref="A3:D3"/>
    <mergeCell ref="I9:K9"/>
    <mergeCell ref="A26:B26"/>
  </mergeCells>
  <printOptions/>
  <pageMargins left="0.35" right="0.2" top="0.63" bottom="0.54" header="0.6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58"/>
  <sheetViews>
    <sheetView zoomScalePageLayoutView="0" workbookViewId="0" topLeftCell="A31">
      <selection activeCell="C44" sqref="C44"/>
    </sheetView>
  </sheetViews>
  <sheetFormatPr defaultColWidth="9.140625" defaultRowHeight="15"/>
  <cols>
    <col min="1" max="1" width="9.140625" style="82" customWidth="1"/>
    <col min="2" max="2" width="27.00390625" style="80" customWidth="1"/>
    <col min="3" max="3" width="23.8515625" style="80" customWidth="1"/>
    <col min="4" max="4" width="16.7109375" style="80" customWidth="1"/>
    <col min="5" max="5" width="13.28125" style="80" customWidth="1"/>
  </cols>
  <sheetData>
    <row r="1" spans="1:4" ht="16.5">
      <c r="A1" s="38" t="s">
        <v>63</v>
      </c>
      <c r="B1" s="39"/>
      <c r="C1" s="39"/>
      <c r="D1" s="39"/>
    </row>
    <row r="2" spans="1:4" ht="16.5">
      <c r="A2" s="38" t="s">
        <v>68</v>
      </c>
      <c r="B2" s="39"/>
      <c r="C2" s="39"/>
      <c r="D2" s="39"/>
    </row>
    <row r="3" spans="1:4" ht="16.5">
      <c r="A3" s="38"/>
      <c r="B3" s="39"/>
      <c r="C3" s="39"/>
      <c r="D3" s="39"/>
    </row>
    <row r="4" spans="1:5" ht="45.75" customHeight="1">
      <c r="A4" s="167" t="s">
        <v>130</v>
      </c>
      <c r="B4" s="167"/>
      <c r="C4" s="167"/>
      <c r="D4" s="167"/>
      <c r="E4" s="167"/>
    </row>
    <row r="5" spans="1:5" ht="18.75">
      <c r="A5" s="91"/>
      <c r="B5" s="91"/>
      <c r="C5" s="91"/>
      <c r="D5" s="91"/>
      <c r="E5" s="91"/>
    </row>
    <row r="6" spans="1:4" ht="18.75">
      <c r="A6" s="40" t="s">
        <v>69</v>
      </c>
      <c r="B6" s="41"/>
      <c r="C6" s="41"/>
      <c r="D6" s="41"/>
    </row>
    <row r="7" ht="15.75" thickBot="1"/>
    <row r="8" spans="1:5" ht="39.75" customHeight="1" thickBot="1" thickTop="1">
      <c r="A8" s="83" t="s">
        <v>0</v>
      </c>
      <c r="B8" s="84" t="s">
        <v>7</v>
      </c>
      <c r="C8" s="84" t="s">
        <v>119</v>
      </c>
      <c r="D8" s="84" t="s">
        <v>67</v>
      </c>
      <c r="E8" s="85" t="s">
        <v>118</v>
      </c>
    </row>
    <row r="9" spans="1:5" ht="18.75">
      <c r="A9" s="7">
        <v>1</v>
      </c>
      <c r="B9" s="4" t="s">
        <v>5</v>
      </c>
      <c r="C9" s="89">
        <v>4002215001532</v>
      </c>
      <c r="D9" s="8">
        <v>1875000</v>
      </c>
      <c r="E9" s="5"/>
    </row>
    <row r="10" spans="1:5" ht="18.75">
      <c r="A10" s="10">
        <v>2</v>
      </c>
      <c r="B10" s="4" t="s">
        <v>27</v>
      </c>
      <c r="C10" s="89">
        <v>4002215002910</v>
      </c>
      <c r="D10" s="8">
        <f>412500+100000</f>
        <v>512500</v>
      </c>
      <c r="E10" s="3"/>
    </row>
    <row r="11" spans="1:5" ht="18.75">
      <c r="A11" s="7">
        <v>3</v>
      </c>
      <c r="B11" s="2" t="s">
        <v>8</v>
      </c>
      <c r="C11" s="89">
        <v>4002215002167</v>
      </c>
      <c r="D11" s="81">
        <v>1647000</v>
      </c>
      <c r="E11" s="3"/>
    </row>
    <row r="12" spans="1:5" ht="18.75">
      <c r="A12" s="10">
        <v>4</v>
      </c>
      <c r="B12" s="92" t="s">
        <v>131</v>
      </c>
      <c r="C12" s="89">
        <v>4002215002144</v>
      </c>
      <c r="D12" s="93">
        <f>39000+255000+136500+680000</f>
        <v>1110500</v>
      </c>
      <c r="E12" s="3"/>
    </row>
    <row r="13" spans="1:5" ht="18.75">
      <c r="A13" s="7">
        <v>5</v>
      </c>
      <c r="B13" s="4" t="s">
        <v>112</v>
      </c>
      <c r="C13" s="89">
        <v>4002215001896</v>
      </c>
      <c r="D13" s="8">
        <v>39000</v>
      </c>
      <c r="E13" s="3"/>
    </row>
    <row r="14" spans="1:5" ht="18.75">
      <c r="A14" s="10">
        <v>6</v>
      </c>
      <c r="B14" s="4" t="s">
        <v>23</v>
      </c>
      <c r="C14" s="89">
        <v>4002215003731</v>
      </c>
      <c r="D14" s="8">
        <f>19500+195000+850000+150000</f>
        <v>1214500</v>
      </c>
      <c r="E14" s="3"/>
    </row>
    <row r="15" spans="1:5" ht="18.75">
      <c r="A15" s="7">
        <v>7</v>
      </c>
      <c r="B15" s="4" t="s">
        <v>19</v>
      </c>
      <c r="C15" s="89">
        <v>4002215002109</v>
      </c>
      <c r="D15" s="8">
        <f>57000+50000</f>
        <v>107000</v>
      </c>
      <c r="E15" s="3"/>
    </row>
    <row r="16" spans="1:5" ht="18.75">
      <c r="A16" s="10">
        <v>8</v>
      </c>
      <c r="B16" s="4" t="s">
        <v>50</v>
      </c>
      <c r="C16" s="89">
        <v>4002215003941</v>
      </c>
      <c r="D16" s="8">
        <v>33000</v>
      </c>
      <c r="E16" s="3"/>
    </row>
    <row r="17" spans="1:5" ht="18.75">
      <c r="A17" s="7">
        <v>9</v>
      </c>
      <c r="B17" s="4" t="s">
        <v>20</v>
      </c>
      <c r="C17" s="89">
        <v>4002215002071</v>
      </c>
      <c r="D17" s="8">
        <f>15000+70000</f>
        <v>85000</v>
      </c>
      <c r="E17" s="3"/>
    </row>
    <row r="18" spans="1:5" ht="18.75">
      <c r="A18" s="10">
        <v>10</v>
      </c>
      <c r="B18" s="4" t="s">
        <v>141</v>
      </c>
      <c r="C18" s="89">
        <v>4002215001590</v>
      </c>
      <c r="D18" s="8">
        <v>15000</v>
      </c>
      <c r="E18" s="3"/>
    </row>
    <row r="19" spans="1:5" ht="18.75">
      <c r="A19" s="7">
        <v>11</v>
      </c>
      <c r="B19" s="4" t="s">
        <v>46</v>
      </c>
      <c r="C19" s="89">
        <v>4002215001838</v>
      </c>
      <c r="D19" s="8">
        <f>75000+150000</f>
        <v>225000</v>
      </c>
      <c r="E19" s="3"/>
    </row>
    <row r="20" spans="1:5" ht="18.75">
      <c r="A20" s="10">
        <v>12</v>
      </c>
      <c r="B20" s="4" t="s">
        <v>33</v>
      </c>
      <c r="C20" s="89">
        <v>4002215028387</v>
      </c>
      <c r="D20" s="8">
        <f>36000+120000</f>
        <v>156000</v>
      </c>
      <c r="E20" s="3"/>
    </row>
    <row r="21" spans="1:5" ht="18.75">
      <c r="A21" s="7">
        <v>13</v>
      </c>
      <c r="B21" s="4" t="s">
        <v>32</v>
      </c>
      <c r="C21" s="89">
        <v>4002215028393</v>
      </c>
      <c r="D21" s="8">
        <f>117000+420000</f>
        <v>537000</v>
      </c>
      <c r="E21" s="3"/>
    </row>
    <row r="22" spans="1:5" ht="18.75">
      <c r="A22" s="10">
        <v>14</v>
      </c>
      <c r="B22" s="4" t="s">
        <v>29</v>
      </c>
      <c r="C22" s="89">
        <v>4002215003840</v>
      </c>
      <c r="D22" s="8">
        <f>18000+240000</f>
        <v>258000</v>
      </c>
      <c r="E22" s="3"/>
    </row>
    <row r="23" spans="1:5" ht="18.75">
      <c r="A23" s="7">
        <v>15</v>
      </c>
      <c r="B23" s="4" t="s">
        <v>127</v>
      </c>
      <c r="C23" s="89">
        <v>4002215002007</v>
      </c>
      <c r="D23" s="8">
        <f>9000+90000</f>
        <v>99000</v>
      </c>
      <c r="E23" s="3"/>
    </row>
    <row r="24" spans="1:5" ht="18.75">
      <c r="A24" s="10">
        <v>16</v>
      </c>
      <c r="B24" s="4" t="s">
        <v>22</v>
      </c>
      <c r="C24" s="89">
        <v>4002215002121</v>
      </c>
      <c r="D24" s="8">
        <f>225000+50000+325000</f>
        <v>600000</v>
      </c>
      <c r="E24" s="3"/>
    </row>
    <row r="25" spans="1:5" ht="18.75">
      <c r="A25" s="7">
        <v>17</v>
      </c>
      <c r="B25" s="4" t="s">
        <v>51</v>
      </c>
      <c r="C25" s="89">
        <v>4002215002217</v>
      </c>
      <c r="D25" s="8">
        <f>190000+325000</f>
        <v>515000</v>
      </c>
      <c r="E25" s="3"/>
    </row>
    <row r="26" spans="1:5" ht="18.75">
      <c r="A26" s="10">
        <v>18</v>
      </c>
      <c r="B26" s="4" t="s">
        <v>18</v>
      </c>
      <c r="C26" s="89">
        <v>4002215003646</v>
      </c>
      <c r="D26" s="8">
        <f>140000+100000</f>
        <v>240000</v>
      </c>
      <c r="E26" s="3"/>
    </row>
    <row r="27" spans="1:5" ht="18.75">
      <c r="A27" s="7">
        <v>19</v>
      </c>
      <c r="B27" s="4" t="s">
        <v>132</v>
      </c>
      <c r="C27" s="89">
        <v>4002215002115</v>
      </c>
      <c r="D27" s="8">
        <v>140000</v>
      </c>
      <c r="E27" s="3"/>
    </row>
    <row r="28" spans="1:5" ht="18.75">
      <c r="A28" s="10">
        <v>20</v>
      </c>
      <c r="B28" s="4" t="s">
        <v>49</v>
      </c>
      <c r="C28" s="89">
        <v>4002215002200</v>
      </c>
      <c r="D28" s="8">
        <v>50000</v>
      </c>
      <c r="E28" s="3"/>
    </row>
    <row r="29" spans="1:5" ht="18.75">
      <c r="A29" s="7">
        <v>21</v>
      </c>
      <c r="B29" s="4" t="s">
        <v>88</v>
      </c>
      <c r="C29" s="89">
        <v>4002215022237</v>
      </c>
      <c r="D29" s="8">
        <f>30000+1113000</f>
        <v>1143000</v>
      </c>
      <c r="E29" s="3"/>
    </row>
    <row r="30" spans="1:5" ht="18.75">
      <c r="A30" s="10">
        <v>22</v>
      </c>
      <c r="B30" s="4" t="s">
        <v>136</v>
      </c>
      <c r="C30" s="89">
        <v>4002215002020</v>
      </c>
      <c r="D30" s="8">
        <v>30000</v>
      </c>
      <c r="E30" s="3"/>
    </row>
    <row r="31" spans="1:5" ht="18.75">
      <c r="A31" s="7">
        <v>23</v>
      </c>
      <c r="B31" s="4" t="s">
        <v>134</v>
      </c>
      <c r="C31" s="89">
        <v>4002215001584</v>
      </c>
      <c r="D31" s="8">
        <v>50000</v>
      </c>
      <c r="E31" s="3"/>
    </row>
    <row r="32" spans="1:5" ht="18.75">
      <c r="A32" s="10">
        <v>24</v>
      </c>
      <c r="B32" s="4" t="s">
        <v>58</v>
      </c>
      <c r="C32" s="89">
        <v>4002215003783</v>
      </c>
      <c r="D32" s="8">
        <f>70000+39000+455000</f>
        <v>564000</v>
      </c>
      <c r="E32" s="3"/>
    </row>
    <row r="33" spans="1:5" ht="18.75">
      <c r="A33" s="7">
        <v>25</v>
      </c>
      <c r="B33" s="4" t="s">
        <v>56</v>
      </c>
      <c r="C33" s="89">
        <v>4002215020928</v>
      </c>
      <c r="D33" s="8">
        <f>30000+865000</f>
        <v>895000</v>
      </c>
      <c r="E33" s="3"/>
    </row>
    <row r="34" spans="1:5" ht="18.75">
      <c r="A34" s="10">
        <v>26</v>
      </c>
      <c r="B34" s="4" t="s">
        <v>135</v>
      </c>
      <c r="C34" s="89">
        <v>4002215020911</v>
      </c>
      <c r="D34" s="8">
        <v>30000</v>
      </c>
      <c r="E34" s="3"/>
    </row>
    <row r="35" spans="1:5" ht="18.75">
      <c r="A35" s="10">
        <v>27</v>
      </c>
      <c r="B35" s="2" t="s">
        <v>21</v>
      </c>
      <c r="C35" s="89">
        <v>4002215001821</v>
      </c>
      <c r="D35" s="81">
        <f>300000+30000</f>
        <v>330000</v>
      </c>
      <c r="E35" s="3"/>
    </row>
    <row r="36" spans="1:5" ht="18.75">
      <c r="A36" s="10">
        <v>28</v>
      </c>
      <c r="B36" s="2" t="s">
        <v>115</v>
      </c>
      <c r="C36" s="89">
        <v>4002215002383</v>
      </c>
      <c r="D36" s="81">
        <v>250000</v>
      </c>
      <c r="E36" s="3"/>
    </row>
    <row r="37" spans="1:5" ht="18.75">
      <c r="A37" s="7">
        <v>29</v>
      </c>
      <c r="B37" s="4" t="s">
        <v>137</v>
      </c>
      <c r="C37" s="89">
        <v>4002215003521</v>
      </c>
      <c r="D37" s="8">
        <v>50000</v>
      </c>
      <c r="E37" s="3"/>
    </row>
    <row r="38" spans="1:5" ht="18.75">
      <c r="A38" s="10">
        <v>30</v>
      </c>
      <c r="B38" s="4" t="s">
        <v>24</v>
      </c>
      <c r="C38" s="89">
        <v>4002215002319</v>
      </c>
      <c r="D38" s="8">
        <v>150000</v>
      </c>
      <c r="E38" s="3"/>
    </row>
    <row r="39" spans="1:5" ht="18.75">
      <c r="A39" s="7">
        <v>31</v>
      </c>
      <c r="B39" s="4" t="s">
        <v>138</v>
      </c>
      <c r="C39" s="89">
        <v>4002215003833</v>
      </c>
      <c r="D39" s="8">
        <v>150000</v>
      </c>
      <c r="E39" s="3"/>
    </row>
    <row r="40" spans="1:5" ht="18.75">
      <c r="A40" s="10">
        <v>32</v>
      </c>
      <c r="B40" s="4" t="s">
        <v>30</v>
      </c>
      <c r="C40" s="89">
        <v>4002215006513</v>
      </c>
      <c r="D40" s="8">
        <v>120000</v>
      </c>
      <c r="E40" s="3"/>
    </row>
    <row r="41" spans="1:5" ht="18.75">
      <c r="A41" s="7">
        <v>33</v>
      </c>
      <c r="B41" s="4" t="s">
        <v>28</v>
      </c>
      <c r="C41" s="89">
        <v>4002215011520</v>
      </c>
      <c r="D41" s="8">
        <v>90000</v>
      </c>
      <c r="E41" s="3"/>
    </row>
    <row r="42" spans="1:5" ht="18.75">
      <c r="A42" s="10">
        <v>34</v>
      </c>
      <c r="B42" s="4" t="s">
        <v>139</v>
      </c>
      <c r="C42" s="89">
        <v>4002215001923</v>
      </c>
      <c r="D42" s="8">
        <v>30000</v>
      </c>
      <c r="E42" s="3"/>
    </row>
    <row r="43" spans="1:5" ht="18.75">
      <c r="A43" s="7">
        <v>35</v>
      </c>
      <c r="B43" s="4" t="s">
        <v>52</v>
      </c>
      <c r="C43" s="89">
        <v>4002215002088</v>
      </c>
      <c r="D43" s="8">
        <f>141000+1160000+50000</f>
        <v>1351000</v>
      </c>
      <c r="E43" s="3"/>
    </row>
    <row r="44" spans="1:5" ht="18.75">
      <c r="A44" s="10">
        <v>36</v>
      </c>
      <c r="B44" s="4" t="s">
        <v>140</v>
      </c>
      <c r="C44" s="89">
        <v>4002215002150</v>
      </c>
      <c r="D44" s="8">
        <f>84000+855000</f>
        <v>939000</v>
      </c>
      <c r="E44" s="3"/>
    </row>
    <row r="45" spans="1:5" ht="18.75">
      <c r="A45" s="7">
        <v>37</v>
      </c>
      <c r="B45" s="4" t="s">
        <v>57</v>
      </c>
      <c r="C45" s="89">
        <v>4002215006486</v>
      </c>
      <c r="D45" s="8">
        <f>18000+105000</f>
        <v>123000</v>
      </c>
      <c r="E45" s="3"/>
    </row>
    <row r="46" spans="1:5" ht="18.75">
      <c r="A46" s="10">
        <v>38</v>
      </c>
      <c r="B46" s="4" t="s">
        <v>54</v>
      </c>
      <c r="C46" s="89">
        <v>4002215002094</v>
      </c>
      <c r="D46" s="8">
        <f>48000+460000</f>
        <v>508000</v>
      </c>
      <c r="E46" s="3"/>
    </row>
    <row r="47" spans="1:5" ht="18.75">
      <c r="A47" s="7">
        <v>39</v>
      </c>
      <c r="B47" s="4" t="s">
        <v>55</v>
      </c>
      <c r="C47" s="89">
        <v>4002215002196</v>
      </c>
      <c r="D47" s="8">
        <v>120000</v>
      </c>
      <c r="E47" s="3"/>
    </row>
    <row r="48" spans="1:5" ht="19.5" thickBot="1">
      <c r="A48" s="10">
        <v>40</v>
      </c>
      <c r="B48" s="4" t="s">
        <v>111</v>
      </c>
      <c r="C48" s="89">
        <v>4002215020957</v>
      </c>
      <c r="D48" s="8">
        <v>45000</v>
      </c>
      <c r="E48" s="3"/>
    </row>
    <row r="49" spans="1:5" ht="19.5" thickBot="1">
      <c r="A49" s="11">
        <f>A48</f>
        <v>40</v>
      </c>
      <c r="B49" s="12" t="s">
        <v>2</v>
      </c>
      <c r="C49" s="12"/>
      <c r="D49" s="13">
        <f>SUM(D9:D48)</f>
        <v>16426500</v>
      </c>
      <c r="E49" s="14"/>
    </row>
    <row r="50" ht="15.75" thickTop="1"/>
    <row r="51" spans="1:5" ht="18.75">
      <c r="A51" s="36"/>
      <c r="B51" s="168" t="s">
        <v>121</v>
      </c>
      <c r="C51" s="168"/>
      <c r="D51" s="168"/>
      <c r="E51" s="168"/>
    </row>
    <row r="52" spans="1:5" ht="18.75">
      <c r="A52" s="90"/>
      <c r="B52" s="6" t="s">
        <v>71</v>
      </c>
      <c r="C52" s="105" t="s">
        <v>122</v>
      </c>
      <c r="D52" s="105"/>
      <c r="E52" s="105"/>
    </row>
    <row r="53" spans="1:5" ht="18.75">
      <c r="A53" s="36"/>
      <c r="B53" s="1"/>
      <c r="C53" s="1"/>
      <c r="D53" s="1"/>
      <c r="E53" s="1"/>
    </row>
    <row r="54" spans="1:5" ht="18.75">
      <c r="A54" s="36"/>
      <c r="B54" s="1"/>
      <c r="C54" s="86"/>
      <c r="D54" s="86"/>
      <c r="E54" s="1"/>
    </row>
    <row r="58" ht="15">
      <c r="D58" s="87"/>
    </row>
  </sheetData>
  <sheetProtection/>
  <mergeCells count="3">
    <mergeCell ref="A4:E4"/>
    <mergeCell ref="B51:E51"/>
    <mergeCell ref="C52:E5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B8" sqref="B8:C49"/>
    </sheetView>
  </sheetViews>
  <sheetFormatPr defaultColWidth="9.140625" defaultRowHeight="15"/>
  <cols>
    <col min="1" max="1" width="9.140625" style="82" customWidth="1"/>
    <col min="2" max="2" width="27.00390625" style="80" customWidth="1"/>
    <col min="3" max="3" width="23.8515625" style="80" customWidth="1"/>
    <col min="4" max="4" width="16.7109375" style="80" customWidth="1"/>
    <col min="5" max="5" width="13.28125" style="80" customWidth="1"/>
  </cols>
  <sheetData>
    <row r="1" spans="1:4" ht="16.5">
      <c r="A1" s="38" t="s">
        <v>63</v>
      </c>
      <c r="B1" s="39"/>
      <c r="C1" s="39"/>
      <c r="D1" s="39"/>
    </row>
    <row r="2" spans="1:4" ht="16.5">
      <c r="A2" s="38" t="s">
        <v>68</v>
      </c>
      <c r="B2" s="39"/>
      <c r="C2" s="39"/>
      <c r="D2" s="39"/>
    </row>
    <row r="3" spans="1:4" ht="16.5">
      <c r="A3" s="38"/>
      <c r="B3" s="39"/>
      <c r="C3" s="39"/>
      <c r="D3" s="39"/>
    </row>
    <row r="4" spans="1:5" ht="18.75">
      <c r="A4" s="167" t="s">
        <v>130</v>
      </c>
      <c r="B4" s="167"/>
      <c r="C4" s="167"/>
      <c r="D4" s="167"/>
      <c r="E4" s="167"/>
    </row>
    <row r="5" spans="1:4" ht="18.75">
      <c r="A5" s="40" t="s">
        <v>69</v>
      </c>
      <c r="B5" s="41"/>
      <c r="C5" s="41"/>
      <c r="D5" s="41"/>
    </row>
    <row r="6" ht="15.75" thickBot="1"/>
    <row r="7" spans="1:5" ht="20.25" thickBot="1" thickTop="1">
      <c r="A7" s="83" t="s">
        <v>0</v>
      </c>
      <c r="B7" s="84" t="s">
        <v>7</v>
      </c>
      <c r="C7" s="84" t="s">
        <v>119</v>
      </c>
      <c r="D7" s="84" t="s">
        <v>67</v>
      </c>
      <c r="E7" s="85" t="s">
        <v>118</v>
      </c>
    </row>
    <row r="8" spans="1:5" ht="18.75">
      <c r="A8" s="7">
        <v>1</v>
      </c>
      <c r="B8" s="4" t="s">
        <v>5</v>
      </c>
      <c r="C8" s="89">
        <v>4002215001532</v>
      </c>
      <c r="D8" s="8"/>
      <c r="E8" s="5"/>
    </row>
    <row r="9" spans="1:5" ht="18.75">
      <c r="A9" s="10">
        <v>2</v>
      </c>
      <c r="B9" s="2" t="s">
        <v>8</v>
      </c>
      <c r="C9" s="89">
        <v>4002215002167</v>
      </c>
      <c r="D9" s="8"/>
      <c r="E9" s="3"/>
    </row>
    <row r="10" spans="1:5" ht="18.75">
      <c r="A10" s="7">
        <v>3</v>
      </c>
      <c r="B10" s="4" t="s">
        <v>112</v>
      </c>
      <c r="C10" s="89">
        <v>4002215001896</v>
      </c>
      <c r="D10" s="81"/>
      <c r="E10" s="3"/>
    </row>
    <row r="11" spans="1:5" ht="18.75">
      <c r="A11" s="10">
        <v>4</v>
      </c>
      <c r="B11" s="4" t="s">
        <v>18</v>
      </c>
      <c r="C11" s="89">
        <v>4002215003646</v>
      </c>
      <c r="D11" s="81"/>
      <c r="E11" s="3"/>
    </row>
    <row r="12" spans="1:5" ht="18.75">
      <c r="A12" s="7">
        <v>5</v>
      </c>
      <c r="B12" s="4" t="s">
        <v>19</v>
      </c>
      <c r="C12" s="89">
        <v>4002215002109</v>
      </c>
      <c r="D12" s="81"/>
      <c r="E12" s="3"/>
    </row>
    <row r="13" spans="1:5" ht="18.75">
      <c r="A13" s="7">
        <v>6</v>
      </c>
      <c r="B13" s="4" t="s">
        <v>20</v>
      </c>
      <c r="C13" s="89">
        <v>4002215002071</v>
      </c>
      <c r="D13" s="81"/>
      <c r="E13" s="3"/>
    </row>
    <row r="14" spans="1:5" ht="18.75">
      <c r="A14" s="7">
        <v>7</v>
      </c>
      <c r="B14" s="4" t="s">
        <v>49</v>
      </c>
      <c r="C14" s="89">
        <v>4002215002200</v>
      </c>
      <c r="D14" s="81"/>
      <c r="E14" s="3"/>
    </row>
    <row r="15" spans="1:5" ht="18.75">
      <c r="A15" s="7">
        <v>8</v>
      </c>
      <c r="B15" s="4" t="s">
        <v>46</v>
      </c>
      <c r="C15" s="89">
        <v>4002215001838</v>
      </c>
      <c r="D15" s="81"/>
      <c r="E15" s="3"/>
    </row>
    <row r="16" spans="1:5" ht="18.75">
      <c r="A16" s="7">
        <v>9</v>
      </c>
      <c r="B16" s="4" t="s">
        <v>23</v>
      </c>
      <c r="C16" s="89">
        <v>4002215003731</v>
      </c>
      <c r="D16" s="81"/>
      <c r="E16" s="3"/>
    </row>
    <row r="17" spans="1:5" ht="18.75">
      <c r="A17" s="7">
        <v>10</v>
      </c>
      <c r="B17" s="4" t="s">
        <v>113</v>
      </c>
      <c r="C17" s="89">
        <v>4002215001339</v>
      </c>
      <c r="D17" s="81"/>
      <c r="E17" s="3"/>
    </row>
    <row r="18" spans="1:5" ht="18.75">
      <c r="A18" s="7">
        <v>11</v>
      </c>
      <c r="B18" s="4" t="s">
        <v>26</v>
      </c>
      <c r="C18" s="89">
        <v>4002215001880</v>
      </c>
      <c r="D18" s="81"/>
      <c r="E18" s="3"/>
    </row>
    <row r="19" spans="1:5" ht="18.75">
      <c r="A19" s="7">
        <v>12</v>
      </c>
      <c r="B19" s="4" t="s">
        <v>123</v>
      </c>
      <c r="C19" s="89">
        <v>4002215002319</v>
      </c>
      <c r="D19" s="81"/>
      <c r="E19" s="3"/>
    </row>
    <row r="20" spans="1:5" ht="18.75">
      <c r="A20" s="7">
        <v>14</v>
      </c>
      <c r="B20" s="4" t="s">
        <v>114</v>
      </c>
      <c r="C20" s="89">
        <v>4002215001946</v>
      </c>
      <c r="D20" s="81"/>
      <c r="E20" s="3"/>
    </row>
    <row r="21" spans="1:5" ht="18.75">
      <c r="A21" s="7">
        <v>15</v>
      </c>
      <c r="B21" s="4" t="s">
        <v>124</v>
      </c>
      <c r="C21" s="89">
        <v>4002215003833</v>
      </c>
      <c r="D21" s="81"/>
      <c r="E21" s="3"/>
    </row>
    <row r="22" spans="1:5" ht="18.75">
      <c r="A22" s="7">
        <v>16</v>
      </c>
      <c r="B22" s="4" t="s">
        <v>31</v>
      </c>
      <c r="C22" s="89">
        <v>4002215022193</v>
      </c>
      <c r="D22" s="81"/>
      <c r="E22" s="3"/>
    </row>
    <row r="23" spans="1:5" ht="18.75">
      <c r="A23" s="7">
        <v>20</v>
      </c>
      <c r="B23" s="4" t="s">
        <v>29</v>
      </c>
      <c r="C23" s="89">
        <v>4002215003840</v>
      </c>
      <c r="D23" s="81"/>
      <c r="E23" s="3"/>
    </row>
    <row r="24" spans="1:5" ht="18.75">
      <c r="A24" s="7">
        <v>21</v>
      </c>
      <c r="B24" s="4" t="s">
        <v>28</v>
      </c>
      <c r="C24" s="89">
        <v>4002215011520</v>
      </c>
      <c r="D24" s="81"/>
      <c r="E24" s="3"/>
    </row>
    <row r="25" spans="1:5" ht="18.75">
      <c r="A25" s="7">
        <v>28</v>
      </c>
      <c r="B25" s="4" t="s">
        <v>125</v>
      </c>
      <c r="C25" s="89">
        <v>4002215022214</v>
      </c>
      <c r="D25" s="81"/>
      <c r="E25" s="3"/>
    </row>
    <row r="26" spans="1:5" ht="18.75">
      <c r="A26" s="7">
        <v>29</v>
      </c>
      <c r="B26" s="4" t="s">
        <v>50</v>
      </c>
      <c r="C26" s="89">
        <v>4002215003941</v>
      </c>
      <c r="D26" s="81"/>
      <c r="E26" s="3"/>
    </row>
    <row r="27" spans="1:5" ht="18.75">
      <c r="A27" s="7">
        <v>30</v>
      </c>
      <c r="B27" s="4" t="s">
        <v>56</v>
      </c>
      <c r="C27" s="89">
        <v>4002215020928</v>
      </c>
      <c r="D27" s="81"/>
      <c r="E27" s="3"/>
    </row>
    <row r="28" spans="1:5" ht="18.75">
      <c r="A28" s="7">
        <v>31</v>
      </c>
      <c r="B28" s="4" t="s">
        <v>126</v>
      </c>
      <c r="C28" s="89">
        <v>4002215001590</v>
      </c>
      <c r="D28" s="81"/>
      <c r="E28" s="3"/>
    </row>
    <row r="29" spans="1:5" ht="18.75">
      <c r="A29" s="7">
        <v>32</v>
      </c>
      <c r="B29" s="4" t="s">
        <v>21</v>
      </c>
      <c r="C29" s="89">
        <v>4002215001821</v>
      </c>
      <c r="D29" s="81"/>
      <c r="E29" s="3"/>
    </row>
    <row r="30" spans="1:5" ht="18.75">
      <c r="A30" s="7">
        <v>33</v>
      </c>
      <c r="B30" s="4" t="s">
        <v>27</v>
      </c>
      <c r="C30" s="89">
        <v>4002215002910</v>
      </c>
      <c r="D30" s="81"/>
      <c r="E30" s="3"/>
    </row>
    <row r="31" spans="1:5" ht="18.75">
      <c r="A31" s="7">
        <v>34</v>
      </c>
      <c r="B31" s="4" t="s">
        <v>116</v>
      </c>
      <c r="C31" s="89">
        <v>4002215001815</v>
      </c>
      <c r="D31" s="81"/>
      <c r="E31" s="3"/>
    </row>
    <row r="32" spans="1:5" ht="18.75">
      <c r="A32" s="7">
        <v>35</v>
      </c>
      <c r="B32" s="4" t="s">
        <v>115</v>
      </c>
      <c r="C32" s="89">
        <v>4002215002383</v>
      </c>
      <c r="D32" s="81"/>
      <c r="E32" s="3"/>
    </row>
    <row r="33" spans="1:5" ht="18.75">
      <c r="A33" s="7">
        <v>36</v>
      </c>
      <c r="B33" s="4" t="s">
        <v>25</v>
      </c>
      <c r="C33" s="89">
        <v>4002215003630</v>
      </c>
      <c r="D33" s="81"/>
      <c r="E33" s="3"/>
    </row>
    <row r="34" spans="1:5" ht="18.75">
      <c r="A34" s="7">
        <v>42</v>
      </c>
      <c r="B34" s="4" t="s">
        <v>30</v>
      </c>
      <c r="C34" s="89">
        <v>4002215006513</v>
      </c>
      <c r="D34" s="81"/>
      <c r="E34" s="3"/>
    </row>
    <row r="35" spans="1:5" ht="18.75">
      <c r="A35" s="7">
        <v>43</v>
      </c>
      <c r="B35" s="4" t="s">
        <v>33</v>
      </c>
      <c r="C35" s="89">
        <v>4002215028387</v>
      </c>
      <c r="D35" s="81"/>
      <c r="E35" s="3"/>
    </row>
    <row r="36" spans="1:5" ht="18.75">
      <c r="A36" s="10">
        <v>45</v>
      </c>
      <c r="B36" s="2" t="s">
        <v>32</v>
      </c>
      <c r="C36" s="89">
        <v>4002215028393</v>
      </c>
      <c r="D36" s="81"/>
      <c r="E36" s="3"/>
    </row>
    <row r="37" spans="1:5" ht="18.75">
      <c r="A37" s="10">
        <v>46</v>
      </c>
      <c r="B37" s="2" t="s">
        <v>127</v>
      </c>
      <c r="C37" s="89">
        <v>4002215002007</v>
      </c>
      <c r="D37" s="81"/>
      <c r="E37" s="3"/>
    </row>
    <row r="38" spans="1:5" ht="18.75">
      <c r="A38" s="7">
        <v>50</v>
      </c>
      <c r="B38" s="4" t="s">
        <v>57</v>
      </c>
      <c r="C38" s="89">
        <v>4002215006486</v>
      </c>
      <c r="D38" s="81"/>
      <c r="E38" s="3"/>
    </row>
    <row r="39" spans="1:5" ht="18.75">
      <c r="A39" s="7">
        <v>54</v>
      </c>
      <c r="B39" s="4" t="s">
        <v>117</v>
      </c>
      <c r="C39" s="89">
        <v>4002215001322</v>
      </c>
      <c r="D39" s="81"/>
      <c r="E39" s="3"/>
    </row>
    <row r="40" spans="1:5" ht="18.75">
      <c r="A40" s="7">
        <v>55</v>
      </c>
      <c r="B40" s="4" t="s">
        <v>13</v>
      </c>
      <c r="C40" s="89">
        <v>4002215002144</v>
      </c>
      <c r="D40" s="81"/>
      <c r="E40" s="3"/>
    </row>
    <row r="41" spans="1:5" ht="18.75">
      <c r="A41" s="7">
        <v>57</v>
      </c>
      <c r="B41" s="4" t="s">
        <v>22</v>
      </c>
      <c r="C41" s="89">
        <v>4002215002121</v>
      </c>
      <c r="D41" s="81"/>
      <c r="E41" s="3"/>
    </row>
    <row r="42" spans="1:5" ht="18.75">
      <c r="A42" s="7">
        <v>58</v>
      </c>
      <c r="B42" s="4" t="s">
        <v>51</v>
      </c>
      <c r="C42" s="89">
        <v>4002215002217</v>
      </c>
      <c r="D42" s="81"/>
      <c r="E42" s="3"/>
    </row>
    <row r="43" spans="1:5" ht="18.75">
      <c r="A43" s="7">
        <v>60</v>
      </c>
      <c r="B43" s="4" t="s">
        <v>88</v>
      </c>
      <c r="C43" s="89">
        <v>4002215022237</v>
      </c>
      <c r="D43" s="81"/>
      <c r="E43" s="3"/>
    </row>
    <row r="44" spans="1:5" ht="18.75">
      <c r="A44" s="7">
        <v>61</v>
      </c>
      <c r="B44" s="4" t="s">
        <v>52</v>
      </c>
      <c r="C44" s="89">
        <v>4002215002088</v>
      </c>
      <c r="D44" s="81"/>
      <c r="E44" s="3"/>
    </row>
    <row r="45" spans="1:5" ht="18.75">
      <c r="A45" s="7">
        <v>62</v>
      </c>
      <c r="B45" s="4" t="s">
        <v>47</v>
      </c>
      <c r="C45" s="89">
        <v>4002215002150</v>
      </c>
      <c r="D45" s="81"/>
      <c r="E45" s="3"/>
    </row>
    <row r="46" spans="1:5" ht="18.75">
      <c r="A46" s="7">
        <v>65</v>
      </c>
      <c r="B46" s="4" t="s">
        <v>55</v>
      </c>
      <c r="C46" s="89">
        <v>4002215002196</v>
      </c>
      <c r="D46" s="81"/>
      <c r="E46" s="3"/>
    </row>
    <row r="47" spans="1:5" ht="18.75">
      <c r="A47" s="7">
        <v>67</v>
      </c>
      <c r="B47" s="4" t="s">
        <v>111</v>
      </c>
      <c r="C47" s="89">
        <v>4002215020957</v>
      </c>
      <c r="D47" s="81"/>
      <c r="E47" s="3"/>
    </row>
    <row r="48" spans="1:5" ht="18.75">
      <c r="A48" s="7">
        <v>68</v>
      </c>
      <c r="B48" s="4" t="s">
        <v>58</v>
      </c>
      <c r="C48" s="89">
        <v>4002215003783</v>
      </c>
      <c r="D48" s="81"/>
      <c r="E48" s="3"/>
    </row>
    <row r="49" spans="1:5" ht="19.5" thickBot="1">
      <c r="A49" s="7">
        <v>69</v>
      </c>
      <c r="B49" s="4" t="s">
        <v>87</v>
      </c>
      <c r="C49" s="89">
        <v>4002215002094</v>
      </c>
      <c r="D49" s="81"/>
      <c r="E49" s="3"/>
    </row>
    <row r="50" spans="1:5" ht="19.5" thickBot="1">
      <c r="A50" s="11">
        <f>A49</f>
        <v>69</v>
      </c>
      <c r="B50" s="12" t="s">
        <v>2</v>
      </c>
      <c r="C50" s="12"/>
      <c r="D50" s="13">
        <f>SUM(D8:D49)</f>
        <v>0</v>
      </c>
      <c r="E50" s="14"/>
    </row>
    <row r="51" ht="15.75" thickTop="1"/>
    <row r="52" spans="1:5" ht="18.75">
      <c r="A52" s="36"/>
      <c r="B52" s="168" t="s">
        <v>70</v>
      </c>
      <c r="C52" s="168"/>
      <c r="D52" s="168"/>
      <c r="E52" s="168"/>
    </row>
    <row r="53" spans="1:5" ht="18.75">
      <c r="A53" s="90"/>
      <c r="B53" s="6" t="s">
        <v>71</v>
      </c>
      <c r="C53" s="105" t="s">
        <v>122</v>
      </c>
      <c r="D53" s="105"/>
      <c r="E53" s="105"/>
    </row>
    <row r="54" spans="1:5" ht="18.75">
      <c r="A54" s="36"/>
      <c r="B54" s="1"/>
      <c r="C54" s="1"/>
      <c r="D54" s="1"/>
      <c r="E54" s="1"/>
    </row>
    <row r="55" spans="1:5" ht="18.75">
      <c r="A55" s="36"/>
      <c r="B55" s="1"/>
      <c r="C55" s="86"/>
      <c r="D55" s="86"/>
      <c r="E55" s="1"/>
    </row>
    <row r="59" ht="15">
      <c r="D59" s="87"/>
    </row>
  </sheetData>
  <sheetProtection/>
  <mergeCells count="3">
    <mergeCell ref="A4:E4"/>
    <mergeCell ref="B52:E52"/>
    <mergeCell ref="C53:E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DADA</dc:creator>
  <cp:keywords/>
  <dc:description/>
  <cp:lastModifiedBy>hp</cp:lastModifiedBy>
  <cp:lastPrinted>2015-12-02T01:19:15Z</cp:lastPrinted>
  <dcterms:created xsi:type="dcterms:W3CDTF">2012-02-03T08:46:08Z</dcterms:created>
  <dcterms:modified xsi:type="dcterms:W3CDTF">2015-12-02T01:32:31Z</dcterms:modified>
  <cp:category/>
  <cp:version/>
  <cp:contentType/>
  <cp:contentStatus/>
</cp:coreProperties>
</file>